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7020" tabRatio="898"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7 -" sheetId="32" r:id="rId32"/>
    <sheet name="- 36 -" sheetId="33" r:id="rId33"/>
    <sheet name="- 38 -" sheetId="34" r:id="rId34"/>
    <sheet name="- 39 -" sheetId="35" r:id="rId35"/>
    <sheet name="- 41 -" sheetId="36" r:id="rId36"/>
    <sheet name="- 42 -" sheetId="37" r:id="rId37"/>
    <sheet name="- 43 -" sheetId="38" r:id="rId38"/>
    <sheet name="- 44 -" sheetId="39" r:id="rId39"/>
    <sheet name="- 45 -" sheetId="40" r:id="rId40"/>
    <sheet name="- 48 -" sheetId="41" r:id="rId41"/>
    <sheet name="- 49 -" sheetId="42" r:id="rId42"/>
    <sheet name="- 50 -" sheetId="43" r:id="rId43"/>
    <sheet name="- 51 -" sheetId="44" r:id="rId44"/>
    <sheet name="- 53 -" sheetId="45" r:id="rId45"/>
    <sheet name="- 55 -" sheetId="46" r:id="rId46"/>
    <sheet name="- 56 -" sheetId="47" r:id="rId47"/>
    <sheet name="- 57 -" sheetId="48" r:id="rId48"/>
    <sheet name="- 58 -" sheetId="49" r:id="rId49"/>
    <sheet name="- 59 -" sheetId="50" r:id="rId50"/>
  </sheets>
  <definedNames>
    <definedName name="_Fill" hidden="1">#REF!</definedName>
    <definedName name="capyear">'- 48 -'!$C$3</definedName>
    <definedName name="HTML_CodePage" hidden="1">1252</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_xlnm.Print_Area" localSheetId="7">'- 10 -'!$A$1:$K$34</definedName>
    <definedName name="_xlnm.Print_Area" localSheetId="8">'- 12 -'!$A$1:$M$57</definedName>
    <definedName name="_xlnm.Print_Area" localSheetId="9">'- 13 -'!$A$1:$M$57</definedName>
    <definedName name="_xlnm.Print_Area" localSheetId="10">'- 15 -'!$A$1:$K$76</definedName>
    <definedName name="_xlnm.Print_Area" localSheetId="11">'- 16 -'!$A$1:$K$76</definedName>
    <definedName name="_xlnm.Print_Area" localSheetId="12">'- 17 -'!$A$1:$K$76</definedName>
    <definedName name="_xlnm.Print_Area" localSheetId="13">'- 18 -'!$A$1:$K$76</definedName>
    <definedName name="_xlnm.Print_Area" localSheetId="14">'- 19 -'!$A$1:$F$76</definedName>
    <definedName name="_xlnm.Print_Area" localSheetId="15">'- 20 -'!$A$1:$J$76</definedName>
    <definedName name="_xlnm.Print_Area" localSheetId="16">'- 21 -'!$A$1:$K$76</definedName>
    <definedName name="_xlnm.Print_Area" localSheetId="17">'- 22 -'!$A$1:$K$76</definedName>
    <definedName name="_xlnm.Print_Area" localSheetId="18">'- 23 -'!$A$1:$K$76</definedName>
    <definedName name="_xlnm.Print_Area" localSheetId="19">'- 24 -'!$A$1:$F$76</definedName>
    <definedName name="_xlnm.Print_Area" localSheetId="20">'- 25 -'!$A$1:$J$76</definedName>
    <definedName name="_xlnm.Print_Area" localSheetId="21">'- 26 -'!$A$1:$K$76</definedName>
    <definedName name="_xlnm.Print_Area" localSheetId="22">'- 27 -'!$A$1:$I$76</definedName>
    <definedName name="_xlnm.Print_Area" localSheetId="23">'- 28 -'!$A$1:$K$76</definedName>
    <definedName name="_xlnm.Print_Area" localSheetId="24">'- 29 -'!$A$1:$K$76</definedName>
    <definedName name="_xlnm.Print_Area" localSheetId="1">'- 3 -'!$A$1:$G$76</definedName>
    <definedName name="_xlnm.Print_Area" localSheetId="25">'- 30 -'!$A$1:$F$76</definedName>
    <definedName name="_xlnm.Print_Area" localSheetId="26">'- 31 -'!$A$1:$H$76</definedName>
    <definedName name="_xlnm.Print_Area" localSheetId="27">'- 32 -'!$A$1:$H$76</definedName>
    <definedName name="_xlnm.Print_Area" localSheetId="28">'- 33 -'!$A$1:$H$76</definedName>
    <definedName name="_xlnm.Print_Area" localSheetId="29">'- 34 -'!$A$1:$H$76</definedName>
    <definedName name="_xlnm.Print_Area" localSheetId="30">'- 35 -'!$A$1:$H$76</definedName>
    <definedName name="_xlnm.Print_Area" localSheetId="32">'- 36 -'!$A$1:$I$76</definedName>
    <definedName name="_xlnm.Print_Area" localSheetId="31">'- 37 -'!$A$1:$F$76</definedName>
    <definedName name="_xlnm.Print_Area" localSheetId="33">'- 38 -'!$A$1:$G$76</definedName>
    <definedName name="_xlnm.Print_Area" localSheetId="34">'- 39 -'!$A$1:$K$76</definedName>
    <definedName name="_xlnm.Print_Area" localSheetId="2">'- 4 -'!$A$1:$F$76</definedName>
    <definedName name="_xlnm.Print_Area" localSheetId="35">'- 41 -'!$A$1:$I$76</definedName>
    <definedName name="_xlnm.Print_Area" localSheetId="36">'- 42 -'!$A$1:$H$76</definedName>
    <definedName name="_xlnm.Print_Area" localSheetId="37">'- 43 -'!$A$1:$J$76</definedName>
    <definedName name="_xlnm.Print_Area" localSheetId="38">'- 44 -'!$A$1:$J$76</definedName>
    <definedName name="_xlnm.Print_Area" localSheetId="39">'- 45 -'!$A$1:$E$76</definedName>
    <definedName name="_xlnm.Print_Area" localSheetId="40">'- 48 -'!$A$1:$H$76</definedName>
    <definedName name="_xlnm.Print_Area" localSheetId="41">'- 49 -'!$A$1:$G$76</definedName>
    <definedName name="_xlnm.Print_Area" localSheetId="42">'- 50 -'!$A$1:$F$76</definedName>
    <definedName name="_xlnm.Print_Area" localSheetId="43">'- 51 -'!$A$1:$H$76</definedName>
    <definedName name="_xlnm.Print_Area" localSheetId="44">'- 53 -'!$A$1:$H$76</definedName>
    <definedName name="_xlnm.Print_Area" localSheetId="45">'- 55 -'!$A$1:$G$76</definedName>
    <definedName name="_xlnm.Print_Area" localSheetId="46">'- 56 -'!$A$1:$G$76</definedName>
    <definedName name="_xlnm.Print_Area" localSheetId="47">'- 57 -'!$A$1:$G$76</definedName>
    <definedName name="_xlnm.Print_Area" localSheetId="48">'- 58 -'!$A$1:$G$76</definedName>
    <definedName name="_xlnm.Print_Area" localSheetId="49">'- 59 -'!$A$1:$G$76</definedName>
    <definedName name="_xlnm.Print_Area" localSheetId="3">'- 6 -'!$A$1:$J$76</definedName>
    <definedName name="_xlnm.Print_Area" localSheetId="4">'- 7 -'!$A$1:$I$76</definedName>
    <definedName name="_xlnm.Print_Area" localSheetId="5">'- 8 -'!$A$1:$I$76</definedName>
    <definedName name="_xlnm.Print_Area" localSheetId="6">'- 9 -'!$A$1:$E$78</definedName>
    <definedName name="REVYEAR">'- 42 -'!$C$2</definedName>
    <definedName name="STATDATE">'- 6 -'!$C$3</definedName>
    <definedName name="TAXYEAR">'- 51 -'!$C$3</definedName>
    <definedName name="YEAR">'- 3 -'!$A$3</definedName>
  </definedNames>
  <calcPr fullCalcOnLoad="1"/>
</workbook>
</file>

<file path=xl/sharedStrings.xml><?xml version="1.0" encoding="utf-8"?>
<sst xmlns="http://schemas.openxmlformats.org/spreadsheetml/2006/main" count="3782" uniqueCount="528">
  <si>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</si>
  <si>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</si>
  <si>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</si>
  <si>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</si>
  <si>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</si>
  <si>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</si>
  <si>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</si>
  <si>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</si>
  <si>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</si>
  <si>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</si>
  <si>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</si>
  <si>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</si>
  <si>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</si>
  <si>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300: TECHNOLOGY (VOCATIONAL) EDUCATION</t>
  </si>
  <si>
    <t xml:space="preserve"> FUNCTION 600: INSTRUCTIONAL &amp; PUPIL SUPPORT SERVICES</t>
  </si>
  <si>
    <t xml:space="preserve"> FUNCTION 100: REGULAR INSTRUCTION</t>
  </si>
  <si>
    <t>ADMINISTRATION /</t>
  </si>
  <si>
    <t>CLINICAL AND</t>
  </si>
  <si>
    <t>SPECIAL NEEDS</t>
  </si>
  <si>
    <t>VOCATIONAL</t>
  </si>
  <si>
    <t>BUSINESS AND</t>
  </si>
  <si>
    <t>COOPERATIVE</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</si>
  <si>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</si>
  <si>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</si>
  <si>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</si>
  <si>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</si>
  <si>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</si>
  <si>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</si>
  <si>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</si>
  <si>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</si>
  <si>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</si>
  <si>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</si>
  <si>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</si>
  <si>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</si>
  <si>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</si>
  <si>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</si>
  <si>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</si>
  <si>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</si>
  <si>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</si>
  <si>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 OPERATING</t>
  </si>
  <si>
    <t>LESS</t>
  </si>
  <si>
    <t xml:space="preserve">TOTAL </t>
  </si>
  <si>
    <t>ADMINISTRATION</t>
  </si>
  <si>
    <t>ENGLISH LANGUAGE</t>
  </si>
  <si>
    <t>FRANÇAIS</t>
  </si>
  <si>
    <t>FRENCH IMMERSION</t>
  </si>
  <si>
    <t>COORDINATION</t>
  </si>
  <si>
    <t>GIFTED EDUCATION *</t>
  </si>
  <si>
    <t>RELATED SERVICES</t>
  </si>
  <si>
    <t>CLASSES</t>
  </si>
  <si>
    <t>SUPPORT SERVICES</t>
  </si>
  <si>
    <t>INDUSTRIAL</t>
  </si>
  <si>
    <t>MARKETING</t>
  </si>
  <si>
    <t>EXTENSION &amp;</t>
  </si>
  <si>
    <t>ENGLISH AS A</t>
  </si>
  <si>
    <t>COMMUNITY SERVICES</t>
  </si>
  <si>
    <t>BOARD OF TRUSTEES</t>
  </si>
  <si>
    <t>AND ADMINISTRATION</t>
  </si>
  <si>
    <t>ADMIN. SERVICES</t>
  </si>
  <si>
    <t>INFORMATION SERVICES</t>
  </si>
  <si>
    <t>STAFF DEVELOPMENT</t>
  </si>
  <si>
    <t>AND DEVELOPMENT</t>
  </si>
  <si>
    <t>EDUCATIONAL MEDIA</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</si>
  <si>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</si>
  <si>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</si>
  <si>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</si>
  <si>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</si>
  <si>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</si>
  <si>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</si>
  <si>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</si>
  <si>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</si>
  <si>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</si>
  <si>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</si>
  <si>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</si>
  <si>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</si>
  <si>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</si>
  <si>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</si>
  <si>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</si>
  <si>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TECHNOLOGY (VOCATIONAL) EDUCATION</t>
  </si>
  <si>
    <t>TOTAL</t>
  </si>
  <si>
    <t>HEADCOUNT *</t>
  </si>
  <si>
    <t>FRAME **</t>
  </si>
  <si>
    <t>ELIGIBLE ***</t>
  </si>
  <si>
    <t>(PROGRAM 720)</t>
  </si>
  <si>
    <t>(PROGRAMS 710, 720 AND 790)</t>
  </si>
  <si>
    <t>REPLACEMENTS</t>
  </si>
  <si>
    <t>1996/97 ACTUAL</t>
  </si>
  <si>
    <t>FUND TRANSFERS</t>
  </si>
  <si>
    <t>COMMUNITY</t>
  </si>
  <si>
    <t>EXPENDITURES</t>
  </si>
  <si>
    <t>PER</t>
  </si>
  <si>
    <t>EVENING</t>
  </si>
  <si>
    <t>SECOND LANGUAGE</t>
  </si>
  <si>
    <t>&amp; RECREATION</t>
  </si>
  <si>
    <t>PRESCHOOL</t>
  </si>
  <si>
    <t>REGULAR</t>
  </si>
  <si>
    <t>OF TRANSPORTATION</t>
  </si>
  <si>
    <t>STUDENTS</t>
  </si>
  <si>
    <t>OTHER BUILDINGS</t>
  </si>
  <si>
    <t>GROUNDS</t>
  </si>
  <si>
    <t>DEBT SERVICES</t>
  </si>
  <si>
    <t>EDUCATION LEVY</t>
  </si>
  <si>
    <t>INTERFUND TRANSFERS *</t>
  </si>
  <si>
    <t>ENGLISH</t>
  </si>
  <si>
    <t>FRENCH</t>
  </si>
  <si>
    <t>BUSINESS &amp;</t>
  </si>
  <si>
    <t>K-S4  F.T.E.</t>
  </si>
  <si>
    <t>N-S4</t>
  </si>
  <si>
    <t>NURSERY</t>
  </si>
  <si>
    <t>K-S4</t>
  </si>
  <si>
    <t xml:space="preserve">REGULAR </t>
  </si>
  <si>
    <t>TOTAL KM.</t>
  </si>
  <si>
    <t>COST</t>
  </si>
  <si>
    <t>LOADED</t>
  </si>
  <si>
    <t>COST PER</t>
  </si>
  <si>
    <t xml:space="preserve">TOTAL   </t>
  </si>
  <si>
    <t>PLUS INTERFUND</t>
  </si>
  <si>
    <t>CONSOLIDATED</t>
  </si>
  <si>
    <t>EDUCATION</t>
  </si>
  <si>
    <t>FOR PER PUPIL</t>
  </si>
  <si>
    <t>AREA</t>
  </si>
  <si>
    <t xml:space="preserve">NO. </t>
  </si>
  <si>
    <t xml:space="preserve"> DIVISION / DISTRICT</t>
  </si>
  <si>
    <t>AMOUNT</t>
  </si>
  <si>
    <t>%</t>
  </si>
  <si>
    <t>PUPIL</t>
  </si>
  <si>
    <t>LANGUAGE</t>
  </si>
  <si>
    <t>IMMERSION</t>
  </si>
  <si>
    <t>BILINGUAL</t>
  </si>
  <si>
    <t xml:space="preserve">INSTRUCTION * </t>
  </si>
  <si>
    <t xml:space="preserve">EDUCATOR ** </t>
  </si>
  <si>
    <t>PUPILS</t>
  </si>
  <si>
    <t>(ROUTES)</t>
  </si>
  <si>
    <t>PER KM.</t>
  </si>
  <si>
    <t>KM.</t>
  </si>
  <si>
    <t>(LOG BOOK)</t>
  </si>
  <si>
    <t>SQ. FT.</t>
  </si>
  <si>
    <t xml:space="preserve">EXPENDITURES * </t>
  </si>
  <si>
    <t xml:space="preserve">PER PUPIL </t>
  </si>
  <si>
    <t>EXPENSES *</t>
  </si>
  <si>
    <t>TRANSFERS **</t>
  </si>
  <si>
    <t>&amp; SERVICES</t>
  </si>
  <si>
    <t>COSTS ****</t>
  </si>
  <si>
    <t>TRANSFERS</t>
  </si>
  <si>
    <t>WINNIPEG</t>
  </si>
  <si>
    <t>ST. JAMES - ASSINIBOIA</t>
  </si>
  <si>
    <t>ASSINIBOINE SOUTH</t>
  </si>
  <si>
    <t>ST. BONIFACE</t>
  </si>
  <si>
    <t>FORT GARRY</t>
  </si>
  <si>
    <t>ST. VITAL</t>
  </si>
  <si>
    <t>NORWOOD</t>
  </si>
  <si>
    <t>RIVER EAST</t>
  </si>
  <si>
    <t>SEVEN OAKS</t>
  </si>
  <si>
    <t>LORD SELKIRK</t>
  </si>
  <si>
    <t>TRANSCONA - SPRINGFIELD</t>
  </si>
  <si>
    <t>AGASSIZ</t>
  </si>
  <si>
    <t>SEINE RIVER</t>
  </si>
  <si>
    <t>HANOVER</t>
  </si>
  <si>
    <t>BOUNDARY</t>
  </si>
  <si>
    <t>RED RIVER</t>
  </si>
  <si>
    <t>RHINELAND</t>
  </si>
  <si>
    <t>MORRIS-MACDONALD</t>
  </si>
  <si>
    <t>WHITE HORSE PLAIN</t>
  </si>
  <si>
    <t>INTERLAKE</t>
  </si>
  <si>
    <t>EVERGREEN</t>
  </si>
  <si>
    <t>LAKESHORE</t>
  </si>
  <si>
    <t>PORTAGE LA PRAIRIE</t>
  </si>
  <si>
    <t>MIDLAND</t>
  </si>
  <si>
    <t>GARDEN VALLEY</t>
  </si>
  <si>
    <t>PEMBINA VALLEY</t>
  </si>
  <si>
    <t>MOUNTAIN</t>
  </si>
  <si>
    <t>TIGER HILLS</t>
  </si>
  <si>
    <t>PINE CREEK</t>
  </si>
  <si>
    <t>BEAUTIFUL PLAINS</t>
  </si>
  <si>
    <t>TURTLE RIVER</t>
  </si>
  <si>
    <t>DAUPHIN - OCHRE</t>
  </si>
  <si>
    <t>DUCK MOUNTAIN</t>
  </si>
  <si>
    <t>SWAN VALLEY</t>
  </si>
  <si>
    <t>INTERMOUNTAIN</t>
  </si>
  <si>
    <t>PELLY TRAIL</t>
  </si>
  <si>
    <t>BIRDTAIL RIVER</t>
  </si>
  <si>
    <t>ROLLING RIVER</t>
  </si>
  <si>
    <t>BRANDON</t>
  </si>
  <si>
    <t>FORT LA BOSSE</t>
  </si>
  <si>
    <t>SOURIS VALLEY</t>
  </si>
  <si>
    <t>ANTLER RIVER</t>
  </si>
  <si>
    <t>TURTLE MOUNTAIN</t>
  </si>
  <si>
    <t>KELSEY</t>
  </si>
  <si>
    <t>FLIN FLON</t>
  </si>
  <si>
    <t>WESTERN</t>
  </si>
  <si>
    <t>FRONTIER</t>
  </si>
  <si>
    <t>D.S.F.M.</t>
  </si>
  <si>
    <t>CHURCHILL</t>
  </si>
  <si>
    <t>SNOW LAKE</t>
  </si>
  <si>
    <t>LYNN LAKE</t>
  </si>
  <si>
    <t>N/A</t>
  </si>
  <si>
    <t>MYSTERY LAKE</t>
  </si>
  <si>
    <t>SPRAGUE CONSOLIDATED</t>
  </si>
  <si>
    <t>LEAF RAPIDS</t>
  </si>
  <si>
    <t>SOUTH WINNIPEG TECHNICAL</t>
  </si>
  <si>
    <t>PROVINCE</t>
  </si>
  <si>
    <t>PINE FALLS</t>
  </si>
  <si>
    <t>n/a</t>
  </si>
  <si>
    <t>WHITESHELL</t>
  </si>
  <si>
    <t>NET TRANSFERS TO/(FROM) A SCHOOL DIVISION/DISTRICT'S CAPITAL FUND.</t>
  </si>
  <si>
    <t>PAGE 1 OF 4</t>
  </si>
  <si>
    <t>PAGE 2 OF 4</t>
  </si>
  <si>
    <t>PAGE 3 OF 4</t>
  </si>
  <si>
    <t>PAGE 4 OF 4</t>
  </si>
  <si>
    <t>FINANCES ACQUIRED AND APPLIED</t>
  </si>
  <si>
    <t>PORTIONED ASSESSMENT AND EDUCATION SUPPORT LEVY</t>
  </si>
  <si>
    <t>TOTAL PORTIONED ASSESSMENT, SPECIAL LEVY AND MILL RATES</t>
  </si>
  <si>
    <t>LOCAL TAXATION AND ASSESSMENT PER ELIGIBLE PUPIL</t>
  </si>
  <si>
    <t>OPERATING FUND - ACCUMULATED SURPLUS/(DEFICIT)</t>
  </si>
  <si>
    <t>PROVINCIAL GOVERNMENT: EDUCATION AND TRAINING</t>
  </si>
  <si>
    <t>PROVINCIAL GOVERNMENT</t>
  </si>
  <si>
    <t>SCHOOLS' FINANCE PROGRAM</t>
  </si>
  <si>
    <t>SCHOOLS' FINANCE PROGRAM (CONT'D)</t>
  </si>
  <si>
    <t>BASE SUPPORT</t>
  </si>
  <si>
    <t>BASE SUPPORT (CONT'D)</t>
  </si>
  <si>
    <t>CATEGORICAL SUPPORT</t>
  </si>
  <si>
    <t>CATEGORICAL SUPPORT (CONT'D)</t>
  </si>
  <si>
    <t>EDUCATION AND TRAINING</t>
  </si>
  <si>
    <t>PRIVATE</t>
  </si>
  <si>
    <t>% OF OPERATING FUND REVENUES</t>
  </si>
  <si>
    <t xml:space="preserve"> FINANCES ACQUIRED</t>
  </si>
  <si>
    <t xml:space="preserve"> FINANCES APPLIED</t>
  </si>
  <si>
    <t xml:space="preserve"> FINANCES APPLIED  (CONT'D)</t>
  </si>
  <si>
    <t>PORTIONED ASSESSMENT</t>
  </si>
  <si>
    <t>EDUCATION SUPPORT LEVY *</t>
  </si>
  <si>
    <t>SUPPORT FOR</t>
  </si>
  <si>
    <t>LEVEL I</t>
  </si>
  <si>
    <t>UNIFORM</t>
  </si>
  <si>
    <t>SCHOOLS'</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</si>
  <si>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</si>
  <si>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</si>
  <si>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</si>
  <si>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</si>
  <si>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</si>
  <si>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</si>
  <si>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</si>
  <si>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</si>
  <si>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</si>
  <si>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</si>
  <si>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</si>
  <si>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</si>
  <si>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</si>
  <si>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</si>
  <si>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</si>
  <si>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RECOGNIZED</t>
  </si>
  <si>
    <t>COUNSELLING</t>
  </si>
  <si>
    <t>LIBRARY</t>
  </si>
  <si>
    <t>PROFESSIONAL</t>
  </si>
  <si>
    <t>BASE</t>
  </si>
  <si>
    <t>CATEGORICAL</t>
  </si>
  <si>
    <t>PROGRAM</t>
  </si>
  <si>
    <t>SCHOOLS' FINANCE</t>
  </si>
  <si>
    <t>MILL RATE</t>
  </si>
  <si>
    <t>FINANCE</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</si>
  <si>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</si>
  <si>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</si>
  <si>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</si>
  <si>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</si>
  <si>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</si>
  <si>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</si>
  <si>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</si>
  <si>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</si>
  <si>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</si>
  <si>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</si>
  <si>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</si>
  <si>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</si>
  <si>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</si>
  <si>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</si>
  <si>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</si>
  <si>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</si>
  <si>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</si>
  <si>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</si>
  <si>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</si>
  <si>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SUPPORT</t>
  </si>
  <si>
    <t>ACCUMULATED SURPLUS/</t>
  </si>
  <si>
    <t>EXPENDITURES *</t>
  </si>
  <si>
    <t>OCCUPANCY</t>
  </si>
  <si>
    <t>AND GUIDANCE</t>
  </si>
  <si>
    <t>SERVICES</t>
  </si>
  <si>
    <t>DEVELOPMENT</t>
  </si>
  <si>
    <t>NEEDS *</t>
  </si>
  <si>
    <t>NEEDS **</t>
  </si>
  <si>
    <t>AT RISK ***</t>
  </si>
  <si>
    <t>SUPPLEMENTARY *</t>
  </si>
  <si>
    <t>SUPPORT **</t>
  </si>
  <si>
    <t>PROGRAM ***</t>
  </si>
  <si>
    <t>AMOUNT ****</t>
  </si>
  <si>
    <t>PROGRAM *</t>
  </si>
  <si>
    <t>REVENUE **</t>
  </si>
  <si>
    <t>AND TRAINING</t>
  </si>
  <si>
    <t>REVENUE ***</t>
  </si>
  <si>
    <t>NATIONS</t>
  </si>
  <si>
    <t>INDIVIDUALS</t>
  </si>
  <si>
    <t>LAND</t>
  </si>
  <si>
    <t>BUILDINGS</t>
  </si>
  <si>
    <t>EQUIPMENT</t>
  </si>
  <si>
    <t>VEHICLES</t>
  </si>
  <si>
    <t>RESIDENTIAL</t>
  </si>
  <si>
    <t xml:space="preserve">OTHER  </t>
  </si>
  <si>
    <t>MILL RATE *</t>
  </si>
  <si>
    <t>SPECIAL LEVY</t>
  </si>
  <si>
    <t>ELIGIBLE PUPIL *</t>
  </si>
  <si>
    <t>(DEFICIT) AT YEAR END *</t>
  </si>
  <si>
    <t>EXPENDITURES **</t>
  </si>
  <si>
    <t>OTHER DIVISIONS</t>
  </si>
  <si>
    <t>SEE APPENDIX FOR MORE DETAIL.</t>
  </si>
  <si>
    <t>INCLUDES ADJUSTMENT FOR DAYS SCHOOLS ARE CLOSED (NOT SHOWN).</t>
  </si>
  <si>
    <t>L.G.D. OF PINAWA</t>
  </si>
  <si>
    <t>NOT IN ANY DIVISION</t>
  </si>
  <si>
    <t>PROVINCE - TOTAL</t>
  </si>
  <si>
    <t>CONSOLIDATED EXPENDITURES</t>
  </si>
  <si>
    <t>OBJECT</t>
  </si>
  <si>
    <t>EMPLOYEE</t>
  </si>
  <si>
    <t>SUPPLIES AND</t>
  </si>
  <si>
    <t>SALARIES</t>
  </si>
  <si>
    <t>BENEFITS</t>
  </si>
  <si>
    <t>MATERIALS</t>
  </si>
  <si>
    <t>TOTALS</t>
  </si>
  <si>
    <t>TECHNOLOGY (VOCATIONAL)</t>
  </si>
  <si>
    <t>COMMUNITY EDUCATION &amp; SERVICES</t>
  </si>
  <si>
    <t>TRANSPORTATION OF PUPILS</t>
  </si>
  <si>
    <t>OPERATIONS AND MAINTENANCE</t>
  </si>
  <si>
    <t>*</t>
  </si>
  <si>
    <t>*  FISCAL  TRANSFERS:</t>
  </si>
  <si>
    <t xml:space="preserve">      OTHER  GOVERNMENT  AUTHORITIES</t>
  </si>
  <si>
    <t xml:space="preserve">      INTERFUND  TRANSFERS</t>
  </si>
  <si>
    <t>PAGE 2 OF 2</t>
  </si>
  <si>
    <t>CONSOLIDATED EXPENDITURES BY 2ND LEVEL OBJECT</t>
  </si>
  <si>
    <t>AS A PERCENTAGE OF TOTAL OPERATING FUND EXPENDITURES</t>
  </si>
  <si>
    <t>FUNCTION</t>
  </si>
  <si>
    <t>INSTRUCTION</t>
  </si>
  <si>
    <t>310 TRUSTEES REMUNERATION</t>
  </si>
  <si>
    <t>320 EXECUTIVE MANAGERIAL, &amp; SUPERVISORY</t>
  </si>
  <si>
    <t>330 INSTRUCTIONAL - TEACHING</t>
  </si>
  <si>
    <t>350 INSTRUCTIONAL - OTHER</t>
  </si>
  <si>
    <t>360 TECHNICAL, SPECIALIZED AND SERVICE</t>
  </si>
  <si>
    <t>370 SECRETARIAL, CLERICAL AND OTHER</t>
  </si>
  <si>
    <t>380 CLINICIANS</t>
  </si>
  <si>
    <t>EMPLOYEE BENEFITS AND ALLOWANCES</t>
  </si>
  <si>
    <t>5-600</t>
  </si>
  <si>
    <t>510 PROFESSIONAL, TECHNICAL &amp; SPECIALIZED</t>
  </si>
  <si>
    <t>520 COMMUNICATIONS</t>
  </si>
  <si>
    <t>530 UTILITY SERVICES</t>
  </si>
  <si>
    <t>540 TRAVEL AND SUBSISTENCE</t>
  </si>
  <si>
    <t>550 TRANSPORTATION OF PUPILS</t>
  </si>
  <si>
    <t>560 TUITION</t>
  </si>
  <si>
    <t>570 PRINTING AND BINDING</t>
  </si>
  <si>
    <t>580 INSURANCE AND BOND PREMIUMS</t>
  </si>
  <si>
    <t>590 MAINTENANCE AND REPAIR SERVICES</t>
  </si>
  <si>
    <t>610 RENTALS</t>
  </si>
  <si>
    <t>620 TAXES</t>
  </si>
  <si>
    <t>630 ADVERTISING</t>
  </si>
  <si>
    <t>640 DUES AND FEES</t>
  </si>
  <si>
    <t>680 INFORMATION TECHNOLOGY SERVICES</t>
  </si>
  <si>
    <t>SUPPLIES, MATERIALS, &amp; MINOR EQUIPMENT</t>
  </si>
  <si>
    <t>710 SUPPLIES</t>
  </si>
  <si>
    <t>740 TEXTBOOKS</t>
  </si>
  <si>
    <t>750 MEDIA MATERIALS</t>
  </si>
  <si>
    <t>760 MINOR EQUIPMENT</t>
  </si>
  <si>
    <t>770 INVENTORY ADJUSTMENT</t>
  </si>
  <si>
    <t>780 INFORMATION TECHNOLOGY EQUIPMENT</t>
  </si>
  <si>
    <t>910 DEBT SERVICES</t>
  </si>
  <si>
    <t>960 SCHOOL DIVISIONS</t>
  </si>
  <si>
    <t>970 OTHER GOVERNMENT AUTHORITIES</t>
  </si>
  <si>
    <t>980 ORGANIZATIONS AND INDIVIDUALS</t>
  </si>
  <si>
    <t>990 INTERFUND TRANSFERS</t>
  </si>
  <si>
    <t>999 RECHARGE</t>
  </si>
  <si>
    <t xml:space="preserve">       PROVINCE</t>
  </si>
  <si>
    <t>OPERATING FUND ACTUAL 1997/98</t>
  </si>
  <si>
    <t>1997/98 ACTUAL</t>
  </si>
  <si>
    <t>FRAME STUDENT STATISTICS</t>
  </si>
  <si>
    <t xml:space="preserve">PAGE 1 OF 2 </t>
  </si>
  <si>
    <t>SINGLE TRACK *</t>
  </si>
  <si>
    <t>DUAL TRACK **</t>
  </si>
  <si>
    <t>90% OR MORE OF REGULAR INSTRUCTION ENROLMENT IS IN ONE LANGUAGE PROGRAM.</t>
  </si>
  <si>
    <t>NO ONE LANGUAGE PROGRAM COMPRISES 90% OR MORE OF REGULAR INSTRUCTION ENROLMENT.</t>
  </si>
  <si>
    <t>AS REPORTED ON PAGE 4.</t>
  </si>
  <si>
    <t>TOTAL EXPENSES AS REPORTED ON SCHEDULE 1 OF EACH DIVISION'S FINANCIAL STATEMENT.</t>
  </si>
  <si>
    <t>***</t>
  </si>
  <si>
    <t>****</t>
  </si>
  <si>
    <t>**</t>
  </si>
  <si>
    <t>SINGLE TRACK SCHOOLS *</t>
  </si>
  <si>
    <t xml:space="preserve">PAGE 3 OF 18 </t>
  </si>
  <si>
    <t>DUAL TRACK SCHOOLS *</t>
  </si>
  <si>
    <t>NO. OF</t>
  </si>
  <si>
    <t>%  IN DUAL TRACK SCHOOLS</t>
  </si>
  <si>
    <t>F.T.E.</t>
  </si>
  <si>
    <t>PAGE 4 OF 18</t>
  </si>
  <si>
    <t>PAGE 5 OF 18</t>
  </si>
  <si>
    <t>PAGE 6 OF 18</t>
  </si>
  <si>
    <t>PAGE 7 OF 18</t>
  </si>
  <si>
    <t>PAGE 8 OF 18</t>
  </si>
  <si>
    <t>PAGE 9 OF 18</t>
  </si>
  <si>
    <t>PAGE 10 OF 18</t>
  </si>
  <si>
    <t>PAGE 11 OF 18</t>
  </si>
  <si>
    <t>PAGE 18 OF 18</t>
  </si>
  <si>
    <t>PAGE 12 OF 18</t>
  </si>
  <si>
    <t>PAGE 13 OF 18</t>
  </si>
  <si>
    <t>PAGE 14 OF 18</t>
  </si>
  <si>
    <t>PAGE 15 OF 18</t>
  </si>
  <si>
    <t>PAGE 16 OF 18</t>
  </si>
  <si>
    <t>PAGE 17 OF 18</t>
  </si>
  <si>
    <t xml:space="preserve"> ANALYSIS OF OPERATIONS AND MAINTENANCE EXPENDITURES FOR SCHOOL BUILDINGS</t>
  </si>
  <si>
    <t>INCLUDES OTHER MISCELLANEOUS SUPPORT (INSTITUTIONAL PROGRAMS, GENERAL SUPPORT GRANT, ETC.).</t>
  </si>
  <si>
    <t>LANGUAGE,  ETC.).</t>
  </si>
  <si>
    <t>SUPPLEMENTARY SUPPORT PROVIDED FOR SPECIAL NEEDS, TRANSPORTATION, TECHNOLOGY (VOCATIONAL) EDUCATION AND OCCUPANCY.</t>
  </si>
  <si>
    <t>INCLUDES SCHOOL BUILDINGS "D" SUPPORT, ENVIRONMENTAL ASSISTANCE PROGRAM, VOCATIONAL EQUIPMENT AND AIR QUALITY PROGRAM.</t>
  </si>
  <si>
    <t xml:space="preserve"> SUPPORT FOR FUNCTION 200 EXCEPTIONAL EXPENDITURES LESS CATEGORICAL SUPPORT FOR SPECIAL NEEDS.</t>
  </si>
  <si>
    <t xml:space="preserve"> SUPPORT FOR EXPENDITURES RELATED TO AT RISK STUDENTS WHICH MAY BE RECORDED UNDER FUNCTIONS 100, 200 AND 600.</t>
  </si>
  <si>
    <t>MILL RATES FOR FLIN FLON #46, SNOW LAKE #2309 AND MYSTERY LAKE #2355 ARE ADJUSTED FOR MINING  REVENUE.</t>
  </si>
  <si>
    <t>CHECK</t>
  </si>
  <si>
    <t>ENROLMENTS - HEADCOUNT, FRAME AND ELIGIBLE</t>
  </si>
  <si>
    <t>ENROLMENT</t>
  </si>
  <si>
    <t>PROVINCIALLY SUPPORTED PUPILS.</t>
  </si>
  <si>
    <t>PUPILS TAUGHT IN SCHOOLS, WHETHER OR NOT THEY ARE COUNTED FOR GRANT PURPOSES.</t>
  </si>
  <si>
    <t>FRAME PUPIL / TEACHER RATIOS</t>
  </si>
  <si>
    <t>PUPIL / TEACHER RATIOS</t>
  </si>
  <si>
    <t>INSTRUCTIONAL AND PUPIL SUPPORT SERVICES</t>
  </si>
  <si>
    <t>380 CLINICIAN</t>
  </si>
  <si>
    <t>-</t>
  </si>
  <si>
    <t>12</t>
  </si>
  <si>
    <t>ANALYSIS OF  TRANSPORTATION EXPENDITURES (CONT'D)</t>
  </si>
  <si>
    <t>PAGE 1 OF 18</t>
  </si>
  <si>
    <t>PAGE 2 OF 18</t>
  </si>
  <si>
    <t>OPERATING FUND TRANSFERS (IE. PAYMENTS TO OTHER SCHOOL DIVISIONS, ORGANIZATIONS AND INDIVIDUALS) ARE EXCLUDED TO</t>
  </si>
  <si>
    <t>PROVIDE MORE ACCURATE PER PUPIL COSTS.   FUNCTION 400 (COMMUNITY EDUCATION AND SERVICES) IS EXCLUDED BECAUSE</t>
  </si>
  <si>
    <t>EDUCATIONAL SERVICES PROVIDED UNDER THIS FUNCTION ARE FOR PRESCHOOL AND ADULT STUDENTS, NOT K-S4 PUPILS ON WHICH</t>
  </si>
  <si>
    <t>PER PUPIL COSTS ARE BASED.</t>
  </si>
  <si>
    <t>OPERATING FUND TRANSFERS ARE PAYMENTS TO OTHER SCHOOL DIVISIONS, ORGANIZATIONS AND INDIVIDUALS.  THESE ARE REMOVED</t>
  </si>
  <si>
    <t>June 30 / 97</t>
  </si>
  <si>
    <t>THE TOTAL NUMBER OF PUPILS ENROLLED IN SCHOOLS ADJUSTED FOR FULL TIME EQUIVALENCE (F.T.E.).  FULL TIME EQUIVALENT MEANS</t>
  </si>
  <si>
    <t>PUPILS ARE COUNTED ON THE BASIS OF TIME ATTENDING SCHOOL - EG. KINDERGARTEN AS 1/2 (THIS TOTAL IS THE SAME AS REPORTED ON</t>
  </si>
  <si>
    <t>BASED ON OBJECT CODE 330 INSTRUCTIONAL-TEACHING PERSONNEL AND STUDENT STATISTICS IN FUNCTION 100.  INCLUDED</t>
  </si>
  <si>
    <t>ADMINISTRATIVE PERSONNEL ARE EXCLUDED.</t>
  </si>
  <si>
    <t xml:space="preserve">ARE TEACHERS IN PHYSICAL EDUCATION, MUSIC, ESL, ETC. IN ADDITION TO REGLAR CLASSROOM TEACHERS.  SCHOOL-BASED </t>
  </si>
  <si>
    <t xml:space="preserve">BASED ON TOTAL INSTRUCTIONAL-TEACHING (EXCLUDING COMMUNITY EDUCATION) AS WELL AS SCHOOL-BASED </t>
  </si>
  <si>
    <t>DIVISION ADMINISTRATORS (FUNCTION 500) ARE EXCLUDED.  WHILE THIS DEFINITION IS CONSISTENT WITH STATISTICS CANADA,</t>
  </si>
  <si>
    <t>THE PROVINCIAL RATIO MAY NOT AGREE EXACTLY DUE TO DIFFERENT DATA SOURCES.</t>
  </si>
  <si>
    <t>ANALYSIS OF EXPENDITURE BY OBJECT</t>
  </si>
  <si>
    <t xml:space="preserve"> OBJECTS 680 AND 780: INFORMATION TECHNOLOGY EXPENDITURES</t>
  </si>
  <si>
    <t>INFORMATION TECHNOLOGY *</t>
  </si>
  <si>
    <t>INFORMATION TECHNOLOGY EXPENDITURES IN ALL FUNCTIONS EXCEPT FUNCTION 400 (COMMUNITY EDUCATION AND SERVICES).</t>
  </si>
  <si>
    <t>SERVICES **</t>
  </si>
  <si>
    <t>REPORTED IN 1998/99.</t>
  </si>
  <si>
    <t>SALARIES OF INFORMATION TECHNOLOGY PERSONNEL ON SCHOOL DIVISION PAYROLL ARE NOT REFLECTED IN SERVICES.  THESE WILL BE</t>
  </si>
  <si>
    <t>SCHOOL DIVISIONS/DISTRICTS MAY HAVE SET ASIDE SOME OR ALL OF THEIR SURPLUSES FOR SPECIFIC PURPOSES.  FOR FURTHER</t>
  </si>
  <si>
    <t>INFORMATION, PLEASE REFER TO THE SCHOOL DIVISIONS' FINANCIAL STATEMENTS.</t>
  </si>
  <si>
    <t>OPERATING EXPENDITURES INCLUDE TRANSFERS TO OTHER SCHOOL DIVISIONS, ORGANIZATIONS AND INDIVIDUALS BUT NOT</t>
  </si>
  <si>
    <t>NET TRANSFERS TO CAPITAL.  THESE ARE THE AMOUNTS REPORTED AS TOTAL EXPENSES ON PAGE 3.</t>
  </si>
  <si>
    <t>QFEDGOVT</t>
  </si>
  <si>
    <t>INVESTMENT</t>
  </si>
  <si>
    <t>INSURANCE</t>
  </si>
  <si>
    <t>GIFTS OR</t>
  </si>
  <si>
    <t>INCOME</t>
  </si>
  <si>
    <t>PROCEEDS</t>
  </si>
  <si>
    <t>DONATIONS</t>
  </si>
  <si>
    <t>QMUNGOVT</t>
  </si>
  <si>
    <t>QOSD</t>
  </si>
  <si>
    <t>QINVINC</t>
  </si>
  <si>
    <t>QINSPRO</t>
  </si>
  <si>
    <t>QGORD</t>
  </si>
  <si>
    <t>QOTHR</t>
  </si>
  <si>
    <t>FUNDS REALIZED</t>
  </si>
  <si>
    <t>FROM THE SALE</t>
  </si>
  <si>
    <t>OF CAPITAL</t>
  </si>
  <si>
    <t>ASSETS</t>
  </si>
  <si>
    <t>(SCHEDULE 10)</t>
  </si>
  <si>
    <t>SALEOFASSETS9</t>
  </si>
  <si>
    <t>ESL MILL RATES ARE 7.92 MILLS FOR URBAN AND FARM RESIDENTIAL PROPERTY AND 18.06 MILLS FOR OTHER PROPERTY.</t>
  </si>
  <si>
    <t>ASSESSMENT PER ELIGIBLE PUPIL IS BASED ON TOTAL PORTIONED ASSESSMENT ADJUSTED FOR ALLOCATIONS TO THE D.S.F.M. AND</t>
  </si>
  <si>
    <t>CORRESPONDS TO DATA PROVIDED IN THE CALCULATION OF FINAL SUPPORT TO SCHOOL DIVISIONS.  ASSESSMENT PER ELIGIBLE PUPIL</t>
  </si>
  <si>
    <t>BASED ON RECOGNIZED EXPENDITURES LESS THE UNIFORM MILL RATE AMOUNT ADJUSTED FOR MINING REVENUE.  GRANT PER</t>
  </si>
  <si>
    <t>MILL RATE AMOUNT).</t>
  </si>
  <si>
    <t>FOR RECOGNIZED EXPENDITURES).</t>
  </si>
  <si>
    <t>EMPLOYEE BENEFITS</t>
  </si>
  <si>
    <t>SUPPLIES &amp; MATERIALS</t>
  </si>
  <si>
    <t>OPERATIONS &amp; MAINTENANCE</t>
  </si>
  <si>
    <t>INSTRUCTIONAL &amp; PUPIL SUPPORT SERVICES</t>
  </si>
  <si>
    <t xml:space="preserve">*** </t>
  </si>
  <si>
    <t>OTHER RESOURCE</t>
  </si>
  <si>
    <t>DOES NOT INCLUDE GENERALIZED ENRICHMENT ACTIVITIES UNDERTAKEN BY SCHOOL DIVISIONS.</t>
  </si>
  <si>
    <t>INCLUDES REVENUE FROM OTHER PROVINCIAL GOVERNMENT DEPARTMENTS.</t>
  </si>
  <si>
    <r>
      <t xml:space="preserve"> FUNCTION 100: REGULAR INSTRUCTION </t>
    </r>
    <r>
      <rPr>
        <b/>
        <sz val="10"/>
        <rFont val="Times New Roman"/>
        <family val="1"/>
      </rPr>
      <t>(CONT'D)</t>
    </r>
  </si>
  <si>
    <r>
      <t xml:space="preserve"> FUNCTION 200: EXCEPTIONAL </t>
    </r>
    <r>
      <rPr>
        <b/>
        <sz val="10"/>
        <rFont val="Times New Roman"/>
        <family val="1"/>
      </rPr>
      <t>(CONT'D)</t>
    </r>
  </si>
  <si>
    <r>
      <t xml:space="preserve"> FUNCTION 300: </t>
    </r>
    <r>
      <rPr>
        <b/>
        <sz val="10"/>
        <rFont val="Times New Roman"/>
        <family val="1"/>
      </rPr>
      <t>(CONT'D)</t>
    </r>
  </si>
  <si>
    <r>
      <t xml:space="preserve"> FUNCTION 600: </t>
    </r>
    <r>
      <rPr>
        <b/>
        <sz val="10"/>
        <rFont val="Times New Roman"/>
        <family val="1"/>
      </rPr>
      <t>(CONT'D)</t>
    </r>
  </si>
  <si>
    <r>
      <t xml:space="preserve">FUNCTION 600: INSTRUCTIONAL &amp; PUPIL SUPPORT SERVICES </t>
    </r>
    <r>
      <rPr>
        <b/>
        <sz val="10"/>
        <rFont val="Times New Roman"/>
        <family val="1"/>
      </rPr>
      <t>(CONT'D)</t>
    </r>
  </si>
  <si>
    <r>
      <t xml:space="preserve"> FUNCTION 700: TRANSPORTATION </t>
    </r>
    <r>
      <rPr>
        <b/>
        <sz val="10"/>
        <rFont val="Times New Roman"/>
        <family val="1"/>
      </rPr>
      <t>(CONT'D)</t>
    </r>
  </si>
  <si>
    <r>
      <t xml:space="preserve"> FUNCTION 800: </t>
    </r>
    <r>
      <rPr>
        <b/>
        <sz val="10"/>
        <rFont val="Times New Roman"/>
        <family val="1"/>
      </rPr>
      <t>(CONT'D)</t>
    </r>
  </si>
  <si>
    <t>13</t>
  </si>
  <si>
    <t>- 10</t>
  </si>
  <si>
    <t>ELIGIBLE PUPIL IS THE BASIS FOR THE PINE FALLS AND WHITESHELL SPECIAL REVENUE DISTRICTS.  (PLEASE SEE PAGE 59 FOR UNIFORM</t>
  </si>
  <si>
    <t>ADMINISTRATIVE STAFF - EG. DEPARTMENT HEADS, COORDINATORS, PRINCIPALS AND VICE-PRINCIPALS - AND K-S4 ENROLMENT.</t>
  </si>
  <si>
    <t>DIVISIONAL</t>
  </si>
  <si>
    <t>NEEDS IN REGULAR CLASSES</t>
  </si>
  <si>
    <t>STUDENTS WITH SPECIAL</t>
  </si>
  <si>
    <t>`</t>
  </si>
  <si>
    <t>DIVISIONAL ADMINISTRATION</t>
  </si>
  <si>
    <t>AS REPORTED ON PAGES 10 AND 13.</t>
  </si>
  <si>
    <t>PAGE 7).</t>
  </si>
  <si>
    <t xml:space="preserve"> FUNCTION 500: DIVISIONAL ADMINISTRATION</t>
  </si>
  <si>
    <r>
      <t xml:space="preserve"> FUNCTION 500: </t>
    </r>
    <r>
      <rPr>
        <b/>
        <sz val="10"/>
        <rFont val="Times New Roman"/>
        <family val="1"/>
      </rPr>
      <t>(CONT'D)</t>
    </r>
  </si>
  <si>
    <t xml:space="preserve"> &gt; &gt;</t>
  </si>
  <si>
    <t>FOR FLIN FLON #46, SNOW LAKE #2309 AND MYSTERY LAKE #2355 DOES NOT REFLECT NON-ASSESSED MINING PROPERTIES.  D.F.S.M. #49</t>
  </si>
  <si>
    <t>ASSESSMENT PER ELIGIBLE PUPIL IS DERIVED ON A PRO RATA BASIS ACCORDING TO ENROLMENT WITHIN D.S.F.M. BOUNDARIES.</t>
  </si>
  <si>
    <t>1998/99 budget frame did reflect non-assessed mining properties (footnote was in error)</t>
  </si>
  <si>
    <t>TRANSPORTATION *</t>
  </si>
  <si>
    <t>CATEGORICAL **</t>
  </si>
  <si>
    <t>FOR 1997/98, INCLUDES VEHICLE SUPPORT FOR SCHOOL BUSES PREVIOUSLY PROVIDED THROUGH CAPITAL GRANTS.</t>
  </si>
  <si>
    <t>90% OR MORE OF REGULAR INSTRUCTION ENROLMENT IS IN ONE LANGUAGE.</t>
  </si>
  <si>
    <r>
      <t xml:space="preserve"> FUNCTION 100: </t>
    </r>
    <r>
      <rPr>
        <b/>
        <sz val="10"/>
        <rFont val="Times New Roman"/>
        <family val="1"/>
      </rPr>
      <t>(CONT'D)</t>
    </r>
  </si>
  <si>
    <t>TO PROVIDE MORE ACCURATE PER PUPIL COSTS.  INTERFUND TRANSFERS ARE NET TRANSFERS TO THE CAPITAL FUND (SEE PAGE 35).</t>
  </si>
  <si>
    <t>14003</t>
  </si>
  <si>
    <t>NOTE:</t>
  </si>
  <si>
    <t>IN THE ORIGINAL FRAME REPORT, AMOUNTS FOR "OTHER CATEGORICAL"  INCORRECTLY INCLUDED SPECIAL NEEDS AND STUDENTS AT</t>
  </si>
  <si>
    <t>ALL OTHER CATEGORICAL SUPPORT NOT SHOWN ELSEWHERE (E.G. CURRICULAR MATERIALS, FRENCH LANGUAGE, ENGLISH AS A SECOND</t>
  </si>
  <si>
    <t>RISK FUNDING ALREADY SHOWN SEPARATELY ON PAGE 57.  THIS HAS BEEN CORRECTED AS OF JULY, 2000.</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</si>
  <si>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</si>
  <si>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</si>
  <si>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If you need to see these and do not already have a copy of the report, you may download the PDF version from the same web site from which you retrieved this Excel file.</t>
  </si>
  <si>
    <t>Each worksheet tab is numbered to match the corresponding page found in the published document so, for example, to see page 15, just click the worksheet tab named "- 15 -".</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</si>
  <si>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Manitoba Education and Training's web site remain the final authority.</t>
  </si>
  <si>
    <t>FRAME Report: 1997/98 Actual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</si>
</sst>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s>
  <fonts count="20">
    <font>
      <sz val="9"/>
      <name val="Times New Roman"/>
      <family val="0"/>
    </font>
    <font>
      <sz val="10"/>
      <name val="Times New Roman"/>
      <family val="0"/>
    </font>
    <font>
      <sz val="10"/>
      <name val="Courier"/>
      <family val="0"/>
    </font>
    <font>
      <sz val="10"/>
      <color indexed="12"/>
      <name val="Courier"/>
      <family val="0"/>
    </font>
    <font>
      <b/>
      <sz val="9"/>
      <name val="Times New Roman"/>
      <family val="1"/>
    </font>
    <font>
      <b/>
      <sz val="10"/>
      <name val="Times New Roman"/>
      <family val="1"/>
    </font>
    <font>
      <sz val="10"/>
      <color indexed="12"/>
      <name val="Times New Roman"/>
      <family val="1"/>
    </font>
    <font>
      <sz val="10"/>
      <color indexed="12"/>
      <name val="Arial"/>
      <family val="2"/>
    </font>
    <font>
      <sz val="10"/>
      <name val="Arial"/>
      <family val="2"/>
    </font>
    <font>
      <u val="single"/>
      <sz val="10"/>
      <name val="Times New Roman"/>
      <family val="0"/>
    </font>
    <font>
      <u val="single"/>
      <sz val="10"/>
      <color indexed="12"/>
      <name val="Times New Roman"/>
      <family val="0"/>
    </font>
    <font>
      <b/>
      <sz val="11"/>
      <name val="Times New Roman"/>
      <family val="1"/>
    </font>
    <font>
      <b/>
      <sz val="9"/>
      <name val="Arial"/>
      <family val="2"/>
    </font>
    <font>
      <b/>
      <sz val="9"/>
      <color indexed="12"/>
      <name val="Arial"/>
      <family val="2"/>
    </font>
    <font>
      <b/>
      <sz val="12"/>
      <name val="Times New Roman"/>
      <family val="1"/>
    </font>
    <font>
      <b/>
      <sz val="11.5"/>
      <name val="Times New Roman"/>
      <family val="1"/>
    </font>
    <font>
      <b/>
      <sz val="13"/>
      <name val="Times New Roman"/>
      <family val="1"/>
    </font>
    <font>
      <sz val="10"/>
      <color indexed="10"/>
      <name val="Times New Roman"/>
      <family val="1"/>
    </font>
    <font>
      <sz val="11"/>
      <name val="Arial"/>
      <family val="2"/>
    </font>
    <font>
      <b/>
      <sz val="11"/>
      <name val="Arial"/>
      <family val="2"/>
    </font>
  </fonts>
  <fills count="9">
    <fill>
      <patternFill/>
    </fill>
    <fill>
      <patternFill patternType="gray125"/>
    </fill>
    <fill>
      <patternFill patternType="solid">
        <fgColor indexed="22"/>
        <bgColor indexed="64"/>
      </patternFill>
    </fill>
    <fill>
      <patternFill patternType="gray125">
        <fgColor indexed="8"/>
        <bgColor indexed="9"/>
      </patternFill>
    </fill>
    <fill>
      <patternFill patternType="solid">
        <fgColor indexed="9"/>
        <bgColor indexed="64"/>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s>
  <borders count="25">
    <border>
      <left/>
      <right/>
      <top/>
      <bottom/>
      <diagonal/>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color indexed="63"/>
      </bottom>
    </border>
    <border>
      <left style="thin"/>
      <right style="thin"/>
      <top>
        <color indexed="63"/>
      </top>
      <bottom>
        <color indexed="63"/>
      </bottom>
    </border>
    <border>
      <left style="double">
        <color indexed="8"/>
      </left>
      <right style="thin">
        <color indexed="8"/>
      </right>
      <top style="thin">
        <color indexed="8"/>
      </top>
      <bottom style="thin">
        <color indexed="8"/>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54">
    <xf numFmtId="37" fontId="0" fillId="0" borderId="0" xfId="0" applyAlignment="1">
      <alignment/>
    </xf>
    <xf numFmtId="37" fontId="4" fillId="3" borderId="2" xfId="0" applyFont="1" applyFill="1" applyBorder="1" applyAlignment="1">
      <alignment/>
    </xf>
    <xf numFmtId="37" fontId="3" fillId="0" borderId="3" xfId="0" applyFont="1" applyBorder="1" applyAlignment="1" applyProtection="1">
      <alignment horizontal="centerContinuous"/>
      <protection locked="0"/>
    </xf>
    <xf numFmtId="37" fontId="3" fillId="0" borderId="4" xfId="0" applyFont="1" applyBorder="1" applyAlignment="1" applyProtection="1">
      <alignment horizontal="centerContinuous"/>
      <protection locked="0"/>
    </xf>
    <xf numFmtId="172" fontId="3" fillId="0" borderId="0" xfId="0" applyNumberFormat="1" applyFont="1" applyAlignment="1" applyProtection="1">
      <alignment/>
      <protection locked="0"/>
    </xf>
    <xf numFmtId="37" fontId="0" fillId="0" borderId="0" xfId="0" applyFont="1" applyAlignment="1">
      <alignment/>
    </xf>
    <xf numFmtId="37" fontId="1" fillId="4" borderId="4" xfId="0" applyFont="1" applyFill="1" applyBorder="1" applyAlignment="1" applyProtection="1">
      <alignment horizontal="centerContinuous"/>
      <protection locked="0"/>
    </xf>
    <xf numFmtId="37" fontId="6" fillId="0" borderId="5" xfId="0" applyFont="1" applyBorder="1" applyAlignment="1" applyProtection="1">
      <alignment/>
      <protection locked="0"/>
    </xf>
    <xf numFmtId="37" fontId="6" fillId="0" borderId="4" xfId="0" applyFont="1" applyBorder="1" applyAlignment="1" applyProtection="1">
      <alignment/>
      <protection locked="0"/>
    </xf>
    <xf numFmtId="37" fontId="6" fillId="0" borderId="0" xfId="0" applyFont="1" applyAlignment="1" applyProtection="1">
      <alignment/>
      <protection locked="0"/>
    </xf>
    <xf numFmtId="37" fontId="6" fillId="0" borderId="3" xfId="0" applyFont="1" applyBorder="1" applyAlignment="1" applyProtection="1">
      <alignment/>
      <protection locked="0"/>
    </xf>
    <xf numFmtId="37" fontId="6" fillId="0" borderId="0" xfId="0" applyFont="1" applyBorder="1" applyAlignment="1" applyProtection="1">
      <alignment/>
      <protection locked="0"/>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37" fontId="1" fillId="3" borderId="1" xfId="0" applyFont="1" applyFill="1" applyBorder="1" applyAlignment="1">
      <alignment horizontal="right"/>
    </xf>
    <xf numFmtId="174" fontId="1" fillId="3" borderId="1" xfId="20" applyNumberFormat="1" applyFont="1" applyFill="1" applyBorder="1" applyAlignment="1">
      <alignment horizontal="right"/>
    </xf>
    <xf numFmtId="173" fontId="1" fillId="0" borderId="1" xfId="0" applyNumberFormat="1" applyFont="1" applyBorder="1" applyAlignment="1" applyProtection="1">
      <alignment/>
      <protection/>
    </xf>
    <xf numFmtId="37" fontId="1" fillId="0" borderId="1" xfId="0" applyFont="1" applyBorder="1" applyAlignment="1">
      <alignment/>
    </xf>
    <xf numFmtId="37" fontId="1" fillId="0" borderId="1" xfId="0" applyFont="1" applyBorder="1" applyAlignment="1">
      <alignment horizontal="right"/>
    </xf>
    <xf numFmtId="174" fontId="1" fillId="0" borderId="1" xfId="20" applyNumberFormat="1" applyFont="1" applyBorder="1" applyAlignment="1">
      <alignment horizontal="right"/>
    </xf>
    <xf numFmtId="37" fontId="1" fillId="0" borderId="0" xfId="0" applyFont="1" applyAlignment="1">
      <alignment/>
    </xf>
    <xf numFmtId="37" fontId="1" fillId="0" borderId="0" xfId="0" applyFont="1" applyAlignment="1">
      <alignment horizontal="right"/>
    </xf>
    <xf numFmtId="174" fontId="1" fillId="0" borderId="0" xfId="20" applyNumberFormat="1" applyFont="1" applyAlignment="1">
      <alignment horizontal="right"/>
    </xf>
    <xf numFmtId="37" fontId="1" fillId="3" borderId="2" xfId="0" applyFont="1" applyFill="1" applyBorder="1" applyAlignment="1">
      <alignment/>
    </xf>
    <xf numFmtId="37" fontId="5" fillId="3" borderId="2" xfId="0" applyFont="1" applyFill="1" applyBorder="1" applyAlignment="1">
      <alignment/>
    </xf>
    <xf numFmtId="37" fontId="5" fillId="3" borderId="2" xfId="0" applyFont="1" applyFill="1" applyBorder="1" applyAlignment="1">
      <alignment horizontal="right"/>
    </xf>
    <xf numFmtId="174" fontId="5" fillId="3" borderId="2" xfId="20" applyNumberFormat="1" applyFont="1" applyFill="1" applyBorder="1" applyAlignment="1">
      <alignment horizontal="right"/>
    </xf>
    <xf numFmtId="172" fontId="1" fillId="0" borderId="0" xfId="0" applyNumberFormat="1" applyFont="1" applyAlignment="1" applyProtection="1">
      <alignment/>
      <protection/>
    </xf>
    <xf numFmtId="37" fontId="1" fillId="4" borderId="0" xfId="0" applyFont="1" applyFill="1" applyAlignment="1" applyProtection="1">
      <alignment/>
      <protection/>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10" fontId="1" fillId="4" borderId="5" xfId="0" applyNumberFormat="1" applyFont="1" applyFill="1" applyBorder="1" applyAlignment="1" applyProtection="1">
      <alignment horizontal="centerContinuous"/>
      <protection/>
    </xf>
    <xf numFmtId="37" fontId="1" fillId="4" borderId="5" xfId="0" applyFont="1" applyFill="1" applyBorder="1" applyAlignment="1" applyProtection="1">
      <alignment/>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1" fillId="4" borderId="4" xfId="0" applyFont="1" applyFill="1" applyBorder="1" applyAlignment="1" applyProtection="1">
      <alignment/>
      <protection/>
    </xf>
    <xf numFmtId="37" fontId="5" fillId="4" borderId="3" xfId="0" applyFont="1" applyFill="1" applyBorder="1" applyAlignment="1" applyProtection="1">
      <alignment/>
      <protection/>
    </xf>
    <xf numFmtId="37" fontId="1" fillId="4" borderId="3" xfId="0" applyFont="1" applyFill="1" applyBorder="1" applyAlignment="1" applyProtection="1">
      <alignment/>
      <protection/>
    </xf>
    <xf numFmtId="37" fontId="1" fillId="4" borderId="6" xfId="0" applyFont="1" applyFill="1" applyBorder="1" applyAlignment="1" applyProtection="1">
      <alignment/>
      <protection/>
    </xf>
    <xf numFmtId="37" fontId="1" fillId="5" borderId="7" xfId="0" applyFont="1" applyFill="1" applyBorder="1" applyAlignment="1" applyProtection="1">
      <alignment/>
      <protection/>
    </xf>
    <xf numFmtId="37" fontId="1" fillId="5" borderId="0" xfId="0" applyFont="1" applyFill="1" applyAlignment="1" applyProtection="1">
      <alignment/>
      <protection/>
    </xf>
    <xf numFmtId="37" fontId="1" fillId="5" borderId="8" xfId="0" applyFont="1" applyFill="1" applyBorder="1" applyAlignment="1" applyProtection="1">
      <alignment/>
      <protection/>
    </xf>
    <xf numFmtId="37" fontId="5" fillId="5" borderId="0" xfId="0" applyFont="1" applyFill="1" applyAlignment="1" applyProtection="1">
      <alignment horizontal="centerContinuous"/>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5" fillId="3" borderId="9" xfId="0" applyFont="1" applyFill="1" applyBorder="1" applyAlignment="1" applyProtection="1">
      <alignment horizontal="centerContinuous"/>
      <protection/>
    </xf>
    <xf numFmtId="37" fontId="5" fillId="3" borderId="4" xfId="0" applyFont="1" applyFill="1" applyBorder="1" applyAlignment="1" applyProtection="1">
      <alignment horizontal="centerContinuous"/>
      <protection/>
    </xf>
    <xf numFmtId="37" fontId="5" fillId="3" borderId="10" xfId="0" applyFont="1" applyFill="1" applyBorder="1" applyAlignment="1" applyProtection="1">
      <alignment horizontal="centerContinuous"/>
      <protection/>
    </xf>
    <xf numFmtId="37" fontId="5" fillId="3" borderId="11" xfId="0" applyFont="1" applyFill="1" applyBorder="1" applyAlignment="1" applyProtection="1">
      <alignment horizontal="centerContinuous"/>
      <protection/>
    </xf>
    <xf numFmtId="37" fontId="5" fillId="3" borderId="3" xfId="0" applyFont="1" applyFill="1" applyBorder="1" applyAlignment="1" applyProtection="1">
      <alignment horizontal="centerContinuous"/>
      <protection/>
    </xf>
    <xf numFmtId="37" fontId="5" fillId="3" borderId="6" xfId="0" applyFont="1" applyFill="1" applyBorder="1" applyAlignment="1" applyProtection="1">
      <alignment horizontal="centerContinuous"/>
      <protection/>
    </xf>
    <xf numFmtId="37" fontId="1" fillId="0" borderId="12" xfId="0" applyFont="1" applyBorder="1" applyAlignment="1">
      <alignment/>
    </xf>
    <xf numFmtId="37" fontId="5" fillId="0" borderId="12" xfId="0" applyFont="1" applyBorder="1" applyAlignment="1">
      <alignment/>
    </xf>
    <xf numFmtId="37" fontId="5" fillId="4" borderId="13" xfId="0" applyFont="1" applyFill="1" applyBorder="1" applyAlignment="1" applyProtection="1">
      <alignment/>
      <protection/>
    </xf>
    <xf numFmtId="37" fontId="5" fillId="4" borderId="1" xfId="0" applyFont="1" applyFill="1" applyBorder="1" applyAlignment="1" applyProtection="1">
      <alignment/>
      <protection/>
    </xf>
    <xf numFmtId="37" fontId="5" fillId="4" borderId="8" xfId="0" applyFont="1" applyFill="1" applyBorder="1" applyAlignment="1" applyProtection="1">
      <alignment horizontal="center"/>
      <protection/>
    </xf>
    <xf numFmtId="37" fontId="5" fillId="4" borderId="8" xfId="0" applyFont="1" applyFill="1" applyBorder="1" applyAlignment="1" applyProtection="1">
      <alignment horizontal="centerContinuous"/>
      <protection/>
    </xf>
    <xf numFmtId="37" fontId="5" fillId="4" borderId="8" xfId="0" applyFont="1" applyFill="1" applyBorder="1" applyAlignment="1" applyProtection="1">
      <alignment/>
      <protection/>
    </xf>
    <xf numFmtId="37" fontId="5" fillId="0" borderId="14" xfId="0" applyFont="1" applyBorder="1" applyAlignment="1">
      <alignment horizontal="right"/>
    </xf>
    <xf numFmtId="37" fontId="5" fillId="0" borderId="10" xfId="0" applyFont="1" applyBorder="1" applyAlignment="1">
      <alignment/>
    </xf>
    <xf numFmtId="37" fontId="5" fillId="0" borderId="10" xfId="0" applyFont="1" applyBorder="1" applyAlignment="1" applyProtection="1">
      <alignment horizontal="centerContinuous"/>
      <protection/>
    </xf>
    <xf numFmtId="37" fontId="0" fillId="0" borderId="0" xfId="0" applyFont="1" applyAlignment="1">
      <alignment horizontal="right"/>
    </xf>
    <xf numFmtId="37" fontId="0" fillId="0" borderId="0" xfId="0" applyFont="1" applyAlignment="1" applyProtection="1">
      <alignment/>
      <protection/>
    </xf>
    <xf numFmtId="37" fontId="1" fillId="4" borderId="0" xfId="0" applyFont="1" applyFill="1" applyAlignment="1">
      <alignment/>
    </xf>
    <xf numFmtId="37" fontId="1" fillId="4" borderId="5" xfId="0" applyFont="1" applyFill="1" applyBorder="1" applyAlignment="1">
      <alignment horizontal="centerContinuous"/>
    </xf>
    <xf numFmtId="37" fontId="1" fillId="4" borderId="5" xfId="0" applyFont="1" applyFill="1" applyBorder="1" applyAlignment="1">
      <alignment/>
    </xf>
    <xf numFmtId="37" fontId="1" fillId="4" borderId="5" xfId="0" applyFont="1" applyFill="1" applyBorder="1" applyAlignment="1" quotePrefix="1">
      <alignment/>
    </xf>
    <xf numFmtId="37" fontId="1" fillId="4" borderId="5" xfId="0" applyFont="1" applyFill="1" applyBorder="1" applyAlignment="1">
      <alignment horizontal="right"/>
    </xf>
    <xf numFmtId="37" fontId="1" fillId="4" borderId="4" xfId="0" applyFont="1" applyFill="1" applyBorder="1" applyAlignment="1">
      <alignment horizontal="centerContinuous"/>
    </xf>
    <xf numFmtId="37" fontId="1" fillId="4" borderId="4" xfId="0" applyFont="1" applyFill="1" applyBorder="1" applyAlignment="1">
      <alignment/>
    </xf>
    <xf numFmtId="37" fontId="1" fillId="4" borderId="4" xfId="0" applyFont="1" applyFill="1" applyBorder="1" applyAlignment="1">
      <alignment/>
    </xf>
    <xf numFmtId="37" fontId="1" fillId="3" borderId="15" xfId="0" applyFont="1" applyFill="1" applyBorder="1" applyAlignment="1">
      <alignment/>
    </xf>
    <xf numFmtId="37" fontId="5" fillId="3" borderId="5" xfId="0" applyFont="1" applyFill="1" applyBorder="1" applyAlignment="1">
      <alignment horizontal="centerContinuous"/>
    </xf>
    <xf numFmtId="37" fontId="5" fillId="3" borderId="13" xfId="0" applyFont="1" applyFill="1" applyBorder="1" applyAlignment="1">
      <alignment horizontal="centerContinuous"/>
    </xf>
    <xf numFmtId="37" fontId="5" fillId="3" borderId="15" xfId="0" applyFont="1" applyFill="1" applyBorder="1" applyAlignment="1">
      <alignment horizontal="centerContinuous"/>
    </xf>
    <xf numFmtId="37" fontId="5" fillId="3" borderId="9" xfId="0" applyFont="1" applyFill="1" applyBorder="1" applyAlignment="1">
      <alignment horizontal="centerContinuous"/>
    </xf>
    <xf numFmtId="37" fontId="5" fillId="3" borderId="4" xfId="0" applyFont="1" applyFill="1" applyBorder="1" applyAlignment="1">
      <alignment horizontal="centerContinuous"/>
    </xf>
    <xf numFmtId="37" fontId="5" fillId="3" borderId="10" xfId="0" applyFont="1" applyFill="1" applyBorder="1" applyAlignment="1">
      <alignment horizontal="centerContinuous"/>
    </xf>
    <xf numFmtId="37" fontId="1" fillId="4" borderId="8" xfId="0" applyFont="1" applyFill="1" applyBorder="1" applyAlignment="1">
      <alignment horizontal="centerContinuous"/>
    </xf>
    <xf numFmtId="37" fontId="5" fillId="4" borderId="1" xfId="0" applyFont="1" applyFill="1" applyBorder="1" applyAlignment="1">
      <alignment horizontal="centerContinuous"/>
    </xf>
    <xf numFmtId="37" fontId="5" fillId="4" borderId="8" xfId="0" applyFont="1" applyFill="1" applyBorder="1" applyAlignment="1">
      <alignment horizontal="centerContinuous"/>
    </xf>
    <xf numFmtId="37" fontId="5" fillId="4" borderId="8" xfId="0" applyFont="1" applyFill="1" applyBorder="1" applyAlignment="1">
      <alignment/>
    </xf>
    <xf numFmtId="37" fontId="5" fillId="0" borderId="14" xfId="0" applyFont="1" applyBorder="1" applyAlignment="1">
      <alignment horizontal="centerContinuous"/>
    </xf>
    <xf numFmtId="37" fontId="5" fillId="0" borderId="10" xfId="0" applyFont="1" applyBorder="1" applyAlignment="1">
      <alignment horizontal="centerContinuous"/>
    </xf>
    <xf numFmtId="37" fontId="5" fillId="0" borderId="0" xfId="0" applyFont="1" applyAlignment="1">
      <alignment/>
    </xf>
    <xf numFmtId="174" fontId="1" fillId="3" borderId="1" xfId="0" applyNumberFormat="1" applyFont="1" applyFill="1" applyBorder="1" applyAlignment="1" applyProtection="1">
      <alignment/>
      <protection/>
    </xf>
    <xf numFmtId="174" fontId="1" fillId="0" borderId="1" xfId="0" applyNumberFormat="1" applyFont="1" applyBorder="1" applyAlignment="1" applyProtection="1">
      <alignment/>
      <protection/>
    </xf>
    <xf numFmtId="174" fontId="1" fillId="0" borderId="0" xfId="0" applyNumberFormat="1" applyFont="1" applyAlignment="1" applyProtection="1">
      <alignment/>
      <protection/>
    </xf>
    <xf numFmtId="37" fontId="5" fillId="3" borderId="2" xfId="0" applyNumberFormat="1" applyFont="1" applyFill="1" applyBorder="1" applyAlignment="1" applyProtection="1">
      <alignment/>
      <protection/>
    </xf>
    <xf numFmtId="174" fontId="5" fillId="3" borderId="2" xfId="0" applyNumberFormat="1" applyFont="1" applyFill="1" applyBorder="1" applyAlignment="1" applyProtection="1">
      <alignment/>
      <protection/>
    </xf>
    <xf numFmtId="37" fontId="1" fillId="3" borderId="1" xfId="0" applyNumberFormat="1" applyFont="1" applyFill="1" applyBorder="1" applyAlignment="1" applyProtection="1">
      <alignment/>
      <protection/>
    </xf>
    <xf numFmtId="37" fontId="1" fillId="0" borderId="1" xfId="0" applyNumberFormat="1" applyFont="1" applyBorder="1" applyAlignment="1" applyProtection="1">
      <alignment/>
      <protection/>
    </xf>
    <xf numFmtId="37" fontId="1" fillId="4" borderId="0" xfId="0" applyFont="1" applyFill="1" applyAlignment="1">
      <alignment horizontal="center"/>
    </xf>
    <xf numFmtId="172" fontId="1" fillId="0" borderId="0" xfId="0" applyNumberFormat="1" applyFont="1" applyAlignment="1" applyProtection="1">
      <alignment/>
      <protection/>
    </xf>
    <xf numFmtId="37" fontId="1" fillId="4" borderId="0" xfId="0" applyFont="1" applyFill="1" applyAlignment="1" applyProtection="1">
      <alignment/>
      <protection/>
    </xf>
    <xf numFmtId="37" fontId="1" fillId="0" borderId="0" xfId="0" applyFont="1" applyAlignment="1">
      <alignment/>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1" fillId="4" borderId="6" xfId="0" applyFont="1" applyFill="1" applyBorder="1" applyAlignment="1" applyProtection="1">
      <alignment horizontal="centerContinuous"/>
      <protection/>
    </xf>
    <xf numFmtId="37" fontId="1" fillId="0" borderId="0" xfId="0" applyFont="1" applyAlignment="1" applyProtection="1">
      <alignment/>
      <protection/>
    </xf>
    <xf numFmtId="37" fontId="5" fillId="5" borderId="7" xfId="0" applyFont="1" applyFill="1" applyBorder="1" applyAlignment="1" applyProtection="1">
      <alignment horizontal="centerContinuous"/>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1" fillId="0" borderId="12" xfId="0" applyFont="1" applyBorder="1" applyAlignment="1">
      <alignment/>
    </xf>
    <xf numFmtId="37" fontId="5" fillId="4" borderId="1" xfId="0" applyFont="1" applyFill="1" applyBorder="1" applyAlignment="1" applyProtection="1">
      <alignment horizontal="centerContinuous"/>
      <protection/>
    </xf>
    <xf numFmtId="37" fontId="5" fillId="0" borderId="14" xfId="0" applyFont="1" applyBorder="1" applyAlignment="1" applyProtection="1">
      <alignment horizontal="centerContinuous"/>
      <protection/>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4" fontId="1" fillId="3" borderId="1" xfId="20" applyNumberFormat="1"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174" fontId="1" fillId="0" borderId="1" xfId="20" applyNumberFormat="1" applyFont="1" applyBorder="1" applyAlignment="1">
      <alignment/>
    </xf>
    <xf numFmtId="174" fontId="1" fillId="0" borderId="0" xfId="20" applyNumberFormat="1" applyFont="1" applyAlignment="1">
      <alignment/>
    </xf>
    <xf numFmtId="37" fontId="1" fillId="3" borderId="2" xfId="0" applyFont="1" applyFill="1" applyBorder="1" applyAlignment="1">
      <alignment/>
    </xf>
    <xf numFmtId="174" fontId="5" fillId="3" borderId="2" xfId="20" applyNumberFormat="1" applyFont="1" applyFill="1" applyBorder="1" applyAlignment="1">
      <alignment/>
    </xf>
    <xf numFmtId="37" fontId="1" fillId="0" borderId="0" xfId="0" applyFont="1" applyAlignment="1">
      <alignment horizontal="right"/>
    </xf>
    <xf numFmtId="37" fontId="1" fillId="0" borderId="0" xfId="0" applyFont="1" applyAlignment="1" applyProtection="1">
      <alignment/>
      <protection/>
    </xf>
    <xf numFmtId="172" fontId="1" fillId="0" borderId="3" xfId="0" applyNumberFormat="1" applyFont="1" applyBorder="1" applyAlignment="1" applyProtection="1">
      <alignment/>
      <protection/>
    </xf>
    <xf numFmtId="37" fontId="1" fillId="0" borderId="3" xfId="0" applyFont="1" applyBorder="1" applyAlignment="1">
      <alignment horizontal="centerContinuous"/>
    </xf>
    <xf numFmtId="37" fontId="1" fillId="0" borderId="3" xfId="0" applyFont="1" applyBorder="1" applyAlignment="1">
      <alignment horizontal="right"/>
    </xf>
    <xf numFmtId="172" fontId="1" fillId="0" borderId="0" xfId="0" applyNumberFormat="1" applyFont="1" applyBorder="1" applyAlignment="1" applyProtection="1">
      <alignment/>
      <protection/>
    </xf>
    <xf numFmtId="172" fontId="1" fillId="0" borderId="0" xfId="0" applyNumberFormat="1" applyFont="1" applyAlignment="1" applyProtection="1">
      <alignment horizontal="centerContinuous"/>
      <protection/>
    </xf>
    <xf numFmtId="37" fontId="5" fillId="5" borderId="15" xfId="0" applyFont="1" applyFill="1" applyBorder="1" applyAlignment="1">
      <alignment horizontal="centerContinuous"/>
    </xf>
    <xf numFmtId="37" fontId="1" fillId="5" borderId="5" xfId="0" applyFont="1" applyFill="1" applyBorder="1" applyAlignment="1">
      <alignment horizontal="centerContinuous"/>
    </xf>
    <xf numFmtId="37" fontId="1" fillId="5" borderId="13" xfId="0" applyFont="1" applyFill="1" applyBorder="1" applyAlignment="1">
      <alignment horizontal="centerContinuous"/>
    </xf>
    <xf numFmtId="37" fontId="5" fillId="5" borderId="7" xfId="0" applyFont="1" applyFill="1" applyBorder="1" applyAlignment="1">
      <alignment horizontal="centerContinuous"/>
    </xf>
    <xf numFmtId="37" fontId="1" fillId="5" borderId="0" xfId="0" applyFont="1" applyFill="1" applyAlignment="1">
      <alignment horizontal="centerContinuous"/>
    </xf>
    <xf numFmtId="37" fontId="1" fillId="5" borderId="8" xfId="0" applyFont="1" applyFill="1" applyBorder="1" applyAlignment="1">
      <alignment horizontal="centerContinuous"/>
    </xf>
    <xf numFmtId="37" fontId="5" fillId="0" borderId="12" xfId="0" applyFont="1" applyBorder="1" applyAlignment="1">
      <alignment horizontal="center"/>
    </xf>
    <xf numFmtId="37" fontId="5" fillId="0" borderId="12" xfId="0" applyFont="1" applyBorder="1" applyAlignment="1">
      <alignment horizontal="centerContinuous"/>
    </xf>
    <xf numFmtId="37" fontId="5" fillId="0" borderId="1" xfId="0" applyFont="1" applyBorder="1" applyAlignment="1">
      <alignment/>
    </xf>
    <xf numFmtId="37" fontId="5" fillId="0" borderId="1" xfId="0" applyFont="1" applyBorder="1" applyAlignment="1">
      <alignment horizontal="center"/>
    </xf>
    <xf numFmtId="37" fontId="5" fillId="0" borderId="1" xfId="0" applyFont="1" applyBorder="1" applyAlignment="1">
      <alignment horizontal="centerContinuous"/>
    </xf>
    <xf numFmtId="37" fontId="5" fillId="0" borderId="14" xfId="0" applyFont="1" applyBorder="1" applyAlignment="1">
      <alignment horizontal="center"/>
    </xf>
    <xf numFmtId="37" fontId="1" fillId="0" borderId="0" xfId="0" applyFont="1" applyAlignment="1">
      <alignment/>
    </xf>
    <xf numFmtId="37" fontId="1" fillId="0" borderId="0" xfId="0" applyFont="1" applyAlignment="1">
      <alignment/>
    </xf>
    <xf numFmtId="37" fontId="5" fillId="5" borderId="5" xfId="0" applyFont="1" applyFill="1" applyBorder="1" applyAlignment="1">
      <alignment horizontal="centerContinuous"/>
    </xf>
    <xf numFmtId="37" fontId="5" fillId="5" borderId="0" xfId="0" applyFont="1" applyFill="1" applyAlignment="1">
      <alignment horizontal="centerContinuous"/>
    </xf>
    <xf numFmtId="37" fontId="5" fillId="0" borderId="11" xfId="0" applyFont="1" applyBorder="1" applyAlignment="1">
      <alignment horizontal="centerContinuous"/>
    </xf>
    <xf numFmtId="37" fontId="5" fillId="0" borderId="3" xfId="0" applyFont="1" applyBorder="1" applyAlignment="1">
      <alignment horizontal="centerContinuous"/>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0" borderId="0" xfId="0" applyFont="1" applyAlignment="1">
      <alignment horizontal="centerContinuous"/>
    </xf>
    <xf numFmtId="37" fontId="1" fillId="3" borderId="5" xfId="0" applyFont="1" applyFill="1" applyBorder="1" applyAlignment="1">
      <alignment horizontal="centerContinuous"/>
    </xf>
    <xf numFmtId="37" fontId="1" fillId="3" borderId="0" xfId="0" applyFont="1" applyFill="1" applyAlignment="1">
      <alignment horizontal="centerContinuous"/>
    </xf>
    <xf numFmtId="37" fontId="1" fillId="0" borderId="6" xfId="0" applyFont="1" applyBorder="1" applyAlignment="1">
      <alignment horizontal="centerContinuous"/>
    </xf>
    <xf numFmtId="37" fontId="5" fillId="0" borderId="6" xfId="0" applyFont="1" applyBorder="1" applyAlignment="1">
      <alignment horizontal="centerContinuous"/>
    </xf>
    <xf numFmtId="43" fontId="1" fillId="0" borderId="0" xfId="16" applyFont="1" applyAlignment="1">
      <alignment/>
    </xf>
    <xf numFmtId="37" fontId="1" fillId="0" borderId="0" xfId="0" applyFont="1" applyAlignment="1" quotePrefix="1">
      <alignment/>
    </xf>
    <xf numFmtId="37" fontId="1" fillId="0" borderId="16" xfId="0" applyFont="1" applyBorder="1" applyAlignment="1">
      <alignment horizontal="centerContinuous"/>
    </xf>
    <xf numFmtId="37" fontId="6" fillId="0" borderId="3" xfId="0" applyFont="1" applyBorder="1" applyAlignment="1" applyProtection="1">
      <alignment horizontal="centerContinuous"/>
      <protection locked="0"/>
    </xf>
    <xf numFmtId="37" fontId="1" fillId="5" borderId="4" xfId="0" applyFont="1" applyFill="1" applyBorder="1" applyAlignment="1">
      <alignment horizontal="centerContinuous"/>
    </xf>
    <xf numFmtId="37" fontId="1" fillId="5" borderId="10" xfId="0" applyFont="1" applyFill="1" applyBorder="1" applyAlignment="1">
      <alignment horizontal="centerContinuous"/>
    </xf>
    <xf numFmtId="37" fontId="1" fillId="0" borderId="4" xfId="0" applyFont="1" applyBorder="1" applyAlignment="1">
      <alignment horizontal="centerContinuous"/>
    </xf>
    <xf numFmtId="37" fontId="1" fillId="0" borderId="10" xfId="0" applyFont="1" applyBorder="1" applyAlignment="1">
      <alignment horizontal="centerContinuous"/>
    </xf>
    <xf numFmtId="37" fontId="1" fillId="4" borderId="0" xfId="0" applyFont="1" applyFill="1" applyAlignment="1">
      <alignment/>
    </xf>
    <xf numFmtId="37" fontId="5" fillId="3" borderId="12" xfId="0" applyFont="1" applyFill="1" applyBorder="1" applyAlignment="1">
      <alignment horizontal="centerContinuous"/>
    </xf>
    <xf numFmtId="37" fontId="5" fillId="3" borderId="12" xfId="0" applyFont="1" applyFill="1" applyBorder="1" applyAlignment="1">
      <alignment horizontal="center"/>
    </xf>
    <xf numFmtId="37" fontId="5" fillId="3" borderId="1" xfId="0" applyFont="1" applyFill="1" applyBorder="1" applyAlignment="1">
      <alignment horizontal="centerContinuous"/>
    </xf>
    <xf numFmtId="37" fontId="5" fillId="3" borderId="1" xfId="0" applyFont="1" applyFill="1" applyBorder="1" applyAlignment="1">
      <alignment horizontal="center"/>
    </xf>
    <xf numFmtId="37" fontId="5" fillId="3" borderId="14" xfId="0" applyFont="1" applyFill="1" applyBorder="1" applyAlignment="1">
      <alignment horizontal="centerContinuous"/>
    </xf>
    <xf numFmtId="172" fontId="7" fillId="0" borderId="0" xfId="0" applyNumberFormat="1" applyFont="1" applyAlignment="1" applyProtection="1">
      <alignment/>
      <protection locked="0"/>
    </xf>
    <xf numFmtId="37" fontId="1" fillId="6" borderId="0" xfId="0" applyFont="1" applyFill="1" applyBorder="1" applyAlignment="1">
      <alignment/>
    </xf>
    <xf numFmtId="173" fontId="1" fillId="7" borderId="0" xfId="0" applyNumberFormat="1" applyFont="1" applyFill="1" applyBorder="1" applyAlignment="1" applyProtection="1">
      <alignment/>
      <protection/>
    </xf>
    <xf numFmtId="37" fontId="1" fillId="0" borderId="0" xfId="0" applyNumberFormat="1" applyFont="1" applyAlignment="1" applyProtection="1">
      <alignment/>
      <protection/>
    </xf>
    <xf numFmtId="37" fontId="9" fillId="0" borderId="4" xfId="0" applyFont="1" applyBorder="1" applyAlignment="1">
      <alignment horizontal="centerContinuous"/>
    </xf>
    <xf numFmtId="37" fontId="1" fillId="4" borderId="0" xfId="0" applyFont="1" applyFill="1" applyAlignment="1">
      <alignment horizontal="centerContinuous"/>
    </xf>
    <xf numFmtId="37" fontId="5" fillId="4" borderId="11" xfId="0" applyFont="1" applyFill="1" applyBorder="1" applyAlignment="1">
      <alignment horizontal="centerContinuous"/>
    </xf>
    <xf numFmtId="37" fontId="5" fillId="4" borderId="3" xfId="0" applyFont="1" applyFill="1" applyBorder="1" applyAlignment="1">
      <alignment horizontal="centerContinuous"/>
    </xf>
    <xf numFmtId="37" fontId="5" fillId="4" borderId="6" xfId="0" applyFont="1" applyFill="1" applyBorder="1" applyAlignment="1">
      <alignment horizontal="centerContinuous"/>
    </xf>
    <xf numFmtId="37" fontId="5" fillId="3" borderId="12" xfId="0" applyNumberFormat="1" applyFont="1" applyFill="1" applyBorder="1" applyAlignment="1" applyProtection="1">
      <alignment horizontal="centerContinuous"/>
      <protection/>
    </xf>
    <xf numFmtId="37" fontId="5" fillId="3" borderId="12" xfId="0" applyNumberFormat="1" applyFont="1" applyFill="1" applyBorder="1" applyAlignment="1" applyProtection="1">
      <alignment horizontal="center"/>
      <protection/>
    </xf>
    <xf numFmtId="37" fontId="5" fillId="3" borderId="12" xfId="0" applyFont="1" applyFill="1" applyBorder="1" applyAlignment="1">
      <alignment/>
    </xf>
    <xf numFmtId="37" fontId="5" fillId="3" borderId="1" xfId="0" applyNumberFormat="1" applyFont="1" applyFill="1" applyBorder="1" applyAlignment="1" applyProtection="1">
      <alignment horizontal="centerContinuous"/>
      <protection/>
    </xf>
    <xf numFmtId="37" fontId="5" fillId="3" borderId="1" xfId="0" applyNumberFormat="1" applyFont="1" applyFill="1" applyBorder="1" applyAlignment="1" applyProtection="1">
      <alignment/>
      <protection/>
    </xf>
    <xf numFmtId="37" fontId="5" fillId="3" borderId="1" xfId="0" applyFont="1" applyFill="1" applyBorder="1" applyAlignment="1">
      <alignment/>
    </xf>
    <xf numFmtId="37" fontId="5" fillId="3" borderId="14" xfId="0" applyNumberFormat="1" applyFont="1" applyFill="1" applyBorder="1" applyAlignment="1" applyProtection="1">
      <alignment horizontal="centerContinuous"/>
      <protection/>
    </xf>
    <xf numFmtId="172" fontId="8" fillId="0" borderId="0" xfId="0" applyNumberFormat="1" applyFont="1" applyAlignment="1" applyProtection="1">
      <alignment/>
      <protection/>
    </xf>
    <xf numFmtId="175" fontId="1" fillId="3" borderId="1" xfId="0" applyNumberFormat="1" applyFont="1" applyFill="1" applyBorder="1" applyAlignment="1">
      <alignment/>
    </xf>
    <xf numFmtId="175" fontId="1" fillId="0" borderId="1" xfId="0" applyNumberFormat="1" applyFont="1" applyBorder="1" applyAlignment="1">
      <alignment/>
    </xf>
    <xf numFmtId="175" fontId="1" fillId="0" borderId="0" xfId="0" applyNumberFormat="1" applyFont="1" applyAlignment="1">
      <alignment/>
    </xf>
    <xf numFmtId="175" fontId="5" fillId="3" borderId="2" xfId="0" applyNumberFormat="1" applyFont="1" applyFill="1" applyBorder="1" applyAlignment="1" applyProtection="1">
      <alignment/>
      <protection/>
    </xf>
    <xf numFmtId="173" fontId="1" fillId="0" borderId="0" xfId="0" applyNumberFormat="1" applyFont="1" applyBorder="1" applyAlignment="1" applyProtection="1">
      <alignment/>
      <protection/>
    </xf>
    <xf numFmtId="177" fontId="1" fillId="0" borderId="0" xfId="0" applyNumberFormat="1" applyFont="1" applyAlignment="1" applyProtection="1">
      <alignment/>
      <protection/>
    </xf>
    <xf numFmtId="178" fontId="1" fillId="0" borderId="0" xfId="0" applyNumberFormat="1" applyFont="1" applyAlignment="1" applyProtection="1">
      <alignment/>
      <protection/>
    </xf>
    <xf numFmtId="37" fontId="1" fillId="0" borderId="3" xfId="0" applyFont="1" applyBorder="1" applyAlignment="1" quotePrefix="1">
      <alignment horizontal="centerContinuous"/>
    </xf>
    <xf numFmtId="37" fontId="10" fillId="0" borderId="4" xfId="0" applyFont="1" applyBorder="1" applyAlignment="1" applyProtection="1">
      <alignment horizontal="centerContinuous"/>
      <protection locked="0"/>
    </xf>
    <xf numFmtId="37" fontId="5" fillId="3" borderId="1" xfId="0" applyNumberFormat="1" applyFont="1" applyFill="1" applyBorder="1" applyAlignment="1" applyProtection="1">
      <alignment horizontal="center"/>
      <protection/>
    </xf>
    <xf numFmtId="37" fontId="1" fillId="3" borderId="1" xfId="0" applyNumberFormat="1" applyFont="1" applyFill="1" applyBorder="1" applyAlignment="1" applyProtection="1">
      <alignment/>
      <protection/>
    </xf>
    <xf numFmtId="37" fontId="1" fillId="0" borderId="0" xfId="0" applyFont="1" applyAlignment="1">
      <alignment horizontal="centerContinuous"/>
    </xf>
    <xf numFmtId="37" fontId="1" fillId="0" borderId="3" xfId="0" applyFont="1" applyBorder="1" applyAlignment="1">
      <alignment/>
    </xf>
    <xf numFmtId="37" fontId="1" fillId="0" borderId="4" xfId="0" applyFont="1" applyBorder="1" applyAlignment="1">
      <alignment/>
    </xf>
    <xf numFmtId="37" fontId="5" fillId="3" borderId="1" xfId="0" applyFont="1" applyFill="1" applyBorder="1" applyAlignment="1">
      <alignment/>
    </xf>
    <xf numFmtId="37" fontId="5" fillId="3" borderId="7" xfId="0" applyFont="1" applyFill="1" applyBorder="1" applyAlignment="1">
      <alignment horizontal="centerContinuous"/>
    </xf>
    <xf numFmtId="37" fontId="5" fillId="3" borderId="0" xfId="0" applyFont="1" applyFill="1" applyAlignment="1">
      <alignment horizontal="centerContinuous"/>
    </xf>
    <xf numFmtId="37" fontId="5" fillId="3" borderId="8" xfId="0" applyFont="1" applyFill="1" applyBorder="1" applyAlignment="1">
      <alignment horizontal="centerContinuous"/>
    </xf>
    <xf numFmtId="37" fontId="1" fillId="0" borderId="0" xfId="0" applyFont="1" applyBorder="1" applyAlignment="1" quotePrefix="1">
      <alignment horizontal="centerContinuous"/>
    </xf>
    <xf numFmtId="37" fontId="5" fillId="4" borderId="0" xfId="0" applyFont="1" applyFill="1" applyAlignment="1">
      <alignment/>
    </xf>
    <xf numFmtId="37" fontId="1" fillId="0" borderId="0" xfId="0" applyFont="1" applyAlignment="1">
      <alignment wrapText="1"/>
    </xf>
    <xf numFmtId="37" fontId="5" fillId="3" borderId="5" xfId="0" applyFont="1" applyFill="1" applyBorder="1" applyAlignment="1">
      <alignment/>
    </xf>
    <xf numFmtId="37" fontId="5" fillId="3" borderId="0" xfId="0" applyFont="1" applyFill="1" applyAlignment="1">
      <alignment/>
    </xf>
    <xf numFmtId="37" fontId="5" fillId="3" borderId="14" xfId="0" applyFont="1" applyFill="1" applyBorder="1" applyAlignment="1">
      <alignment horizontal="center"/>
    </xf>
    <xf numFmtId="37" fontId="5" fillId="4" borderId="2" xfId="0" applyFont="1" applyFill="1" applyBorder="1" applyAlignment="1">
      <alignment horizontal="centerContinuous"/>
    </xf>
    <xf numFmtId="37" fontId="1" fillId="0" borderId="1" xfId="0" applyNumberFormat="1" applyFont="1" applyBorder="1" applyAlignment="1" applyProtection="1">
      <alignment/>
      <protection/>
    </xf>
    <xf numFmtId="37" fontId="1" fillId="0" borderId="0" xfId="0" applyNumberFormat="1" applyFont="1" applyAlignment="1" applyProtection="1">
      <alignment/>
      <protection/>
    </xf>
    <xf numFmtId="37" fontId="1" fillId="4" borderId="3" xfId="0" applyFont="1" applyFill="1" applyBorder="1" applyAlignment="1" applyProtection="1" quotePrefix="1">
      <alignment horizontal="centerContinuous"/>
      <protection/>
    </xf>
    <xf numFmtId="37" fontId="5" fillId="3" borderId="11" xfId="0" applyFont="1" applyFill="1" applyBorder="1" applyAlignment="1">
      <alignment horizontal="centerContinuous"/>
    </xf>
    <xf numFmtId="37" fontId="1" fillId="3" borderId="3" xfId="0" applyFont="1" applyFill="1" applyBorder="1" applyAlignment="1">
      <alignment horizontal="centerContinuous"/>
    </xf>
    <xf numFmtId="37" fontId="1" fillId="3" borderId="6" xfId="0" applyFont="1" applyFill="1" applyBorder="1" applyAlignment="1">
      <alignment/>
    </xf>
    <xf numFmtId="37" fontId="5" fillId="3" borderId="3" xfId="0" applyFont="1" applyFill="1" applyBorder="1" applyAlignment="1">
      <alignment horizontal="centerContinuous"/>
    </xf>
    <xf numFmtId="37" fontId="1" fillId="3" borderId="6" xfId="0" applyFont="1" applyFill="1" applyBorder="1" applyAlignment="1">
      <alignment horizontal="centerContinuous"/>
    </xf>
    <xf numFmtId="37" fontId="5" fillId="0" borderId="15" xfId="0" applyFont="1" applyBorder="1" applyAlignment="1">
      <alignment horizontal="centerContinuous"/>
    </xf>
    <xf numFmtId="37" fontId="5" fillId="0" borderId="7" xfId="0" applyFont="1" applyBorder="1" applyAlignment="1">
      <alignment horizontal="centerContinuous"/>
    </xf>
    <xf numFmtId="37" fontId="5" fillId="0" borderId="9" xfId="0" applyFont="1" applyBorder="1" applyAlignment="1">
      <alignment horizontal="centerContinuous"/>
    </xf>
    <xf numFmtId="174" fontId="1" fillId="3" borderId="1" xfId="0" applyNumberFormat="1" applyFont="1" applyFill="1" applyBorder="1" applyAlignment="1" applyProtection="1">
      <alignment/>
      <protection/>
    </xf>
    <xf numFmtId="174" fontId="1" fillId="0" borderId="0" xfId="20" applyNumberFormat="1" applyFont="1" applyAlignment="1">
      <alignment/>
    </xf>
    <xf numFmtId="174" fontId="1" fillId="0" borderId="1" xfId="0" applyNumberFormat="1" applyFont="1" applyBorder="1" applyAlignment="1" applyProtection="1">
      <alignment/>
      <protection/>
    </xf>
    <xf numFmtId="172" fontId="1" fillId="0" borderId="5" xfId="0" applyNumberFormat="1" applyFont="1" applyBorder="1" applyAlignment="1" applyProtection="1">
      <alignment horizontal="centerContinuous"/>
      <protection/>
    </xf>
    <xf numFmtId="37" fontId="1" fillId="4" borderId="5" xfId="0" applyFont="1" applyFill="1" applyBorder="1" applyAlignment="1">
      <alignment horizontal="centerContinuous"/>
    </xf>
    <xf numFmtId="37" fontId="1" fillId="0" borderId="17" xfId="0" applyFont="1" applyBorder="1" applyAlignment="1">
      <alignment horizontal="centerContinuous"/>
    </xf>
    <xf numFmtId="172" fontId="1" fillId="0" borderId="4" xfId="0" applyNumberFormat="1" applyFont="1" applyBorder="1" applyAlignment="1" applyProtection="1">
      <alignment horizontal="centerContinuous"/>
      <protection/>
    </xf>
    <xf numFmtId="37" fontId="1" fillId="4" borderId="4" xfId="0" applyFont="1" applyFill="1" applyBorder="1" applyAlignment="1">
      <alignment horizontal="centerContinuous"/>
    </xf>
    <xf numFmtId="37" fontId="1" fillId="0" borderId="18" xfId="0" applyFont="1" applyBorder="1" applyAlignment="1">
      <alignment horizontal="centerContinuous"/>
    </xf>
    <xf numFmtId="37" fontId="1" fillId="3" borderId="15" xfId="0" applyFont="1" applyFill="1" applyBorder="1" applyAlignment="1">
      <alignment/>
    </xf>
    <xf numFmtId="37" fontId="1" fillId="3" borderId="13" xfId="0" applyFont="1" applyFill="1" applyBorder="1" applyAlignment="1">
      <alignment horizontal="centerContinuous"/>
    </xf>
    <xf numFmtId="37" fontId="5" fillId="4" borderId="13" xfId="0" applyFont="1" applyFill="1" applyBorder="1" applyAlignment="1">
      <alignment horizontal="centerContinuous"/>
    </xf>
    <xf numFmtId="37" fontId="5" fillId="4" borderId="12" xfId="0" applyFont="1" applyFill="1" applyBorder="1" applyAlignment="1">
      <alignment horizontal="centerContinuous"/>
    </xf>
    <xf numFmtId="39" fontId="5" fillId="3" borderId="2" xfId="0" applyNumberFormat="1" applyFont="1" applyFill="1" applyBorder="1" applyAlignment="1" applyProtection="1">
      <alignment/>
      <protection/>
    </xf>
    <xf numFmtId="39" fontId="1" fillId="0" borderId="1" xfId="0" applyNumberFormat="1" applyFont="1" applyBorder="1" applyAlignment="1" applyProtection="1">
      <alignment horizontal="right"/>
      <protection/>
    </xf>
    <xf numFmtId="39" fontId="1" fillId="3" borderId="1" xfId="0" applyNumberFormat="1" applyFont="1" applyFill="1" applyBorder="1" applyAlignment="1" applyProtection="1">
      <alignment horizontal="right"/>
      <protection/>
    </xf>
    <xf numFmtId="0" fontId="1" fillId="4" borderId="5" xfId="0" applyNumberFormat="1" applyFont="1" applyFill="1" applyBorder="1" applyAlignment="1">
      <alignment/>
    </xf>
    <xf numFmtId="0" fontId="1" fillId="4" borderId="4" xfId="0" applyNumberFormat="1" applyFont="1" applyFill="1" applyBorder="1" applyAlignment="1">
      <alignment/>
    </xf>
    <xf numFmtId="37" fontId="1" fillId="3" borderId="10" xfId="0" applyFont="1" applyFill="1" applyBorder="1" applyAlignment="1">
      <alignment horizontal="centerContinuous"/>
    </xf>
    <xf numFmtId="37" fontId="1" fillId="4" borderId="1" xfId="0" applyFont="1" applyFill="1" applyBorder="1" applyAlignment="1">
      <alignment/>
    </xf>
    <xf numFmtId="37" fontId="5" fillId="0" borderId="13" xfId="0" applyFont="1" applyBorder="1" applyAlignment="1">
      <alignment horizontal="centerContinuous"/>
    </xf>
    <xf numFmtId="39" fontId="1" fillId="0" borderId="0" xfId="0" applyNumberFormat="1" applyFont="1" applyAlignment="1" applyProtection="1">
      <alignment/>
      <protection/>
    </xf>
    <xf numFmtId="37" fontId="1" fillId="0" borderId="1" xfId="0" applyFont="1" applyBorder="1" applyAlignment="1">
      <alignment horizontal="right"/>
    </xf>
    <xf numFmtId="37" fontId="1" fillId="3" borderId="1" xfId="0" applyFont="1" applyFill="1" applyBorder="1" applyAlignment="1">
      <alignment horizontal="right"/>
    </xf>
    <xf numFmtId="39" fontId="1" fillId="0" borderId="0" xfId="0" applyNumberFormat="1" applyFont="1" applyAlignment="1" applyProtection="1">
      <alignment horizontal="right"/>
      <protection/>
    </xf>
    <xf numFmtId="37" fontId="1" fillId="4" borderId="5" xfId="0" applyFont="1" applyFill="1" applyBorder="1" applyAlignment="1">
      <alignment/>
    </xf>
    <xf numFmtId="37" fontId="1" fillId="4" borderId="4" xfId="0" applyFont="1" applyFill="1" applyBorder="1" applyAlignment="1">
      <alignment/>
    </xf>
    <xf numFmtId="37" fontId="1" fillId="3" borderId="4" xfId="0" applyFont="1" applyFill="1" applyBorder="1" applyAlignment="1">
      <alignment horizontal="centerContinuous"/>
    </xf>
    <xf numFmtId="37" fontId="1" fillId="4" borderId="7" xfId="0" applyFont="1" applyFill="1" applyBorder="1" applyAlignment="1">
      <alignment/>
    </xf>
    <xf numFmtId="37" fontId="1" fillId="4" borderId="5" xfId="0" applyFont="1" applyFill="1" applyBorder="1" applyAlignment="1">
      <alignment/>
    </xf>
    <xf numFmtId="37" fontId="1" fillId="4" borderId="5" xfId="0" applyFont="1" applyFill="1" applyBorder="1" applyAlignment="1">
      <alignment horizontal="right"/>
    </xf>
    <xf numFmtId="37" fontId="1" fillId="4" borderId="4" xfId="0" applyFont="1" applyFill="1" applyBorder="1" applyAlignment="1">
      <alignment/>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5" fillId="0" borderId="2" xfId="0" applyFont="1" applyBorder="1" applyAlignment="1">
      <alignment horizontal="centerContinuous"/>
    </xf>
    <xf numFmtId="37" fontId="5" fillId="3" borderId="15" xfId="0" applyFont="1" applyFill="1" applyBorder="1" applyAlignment="1">
      <alignment/>
    </xf>
    <xf numFmtId="174" fontId="1" fillId="0" borderId="0" xfId="0" applyNumberFormat="1" applyFont="1" applyAlignment="1" applyProtection="1">
      <alignment/>
      <protection/>
    </xf>
    <xf numFmtId="37" fontId="5" fillId="4" borderId="11" xfId="0" applyFont="1" applyFill="1" applyBorder="1" applyAlignment="1">
      <alignment horizontal="left"/>
    </xf>
    <xf numFmtId="37" fontId="5" fillId="4" borderId="1" xfId="0" applyFont="1" applyFill="1" applyBorder="1" applyAlignment="1">
      <alignment/>
    </xf>
    <xf numFmtId="37" fontId="5" fillId="4" borderId="8" xfId="0" applyFont="1" applyFill="1" applyBorder="1" applyAlignment="1">
      <alignment horizontal="center"/>
    </xf>
    <xf numFmtId="37" fontId="5" fillId="4" borderId="0" xfId="0" applyFont="1" applyFill="1" applyAlignment="1">
      <alignment horizontal="centerContinuous"/>
    </xf>
    <xf numFmtId="37" fontId="1" fillId="0" borderId="17" xfId="0" applyFont="1" applyBorder="1" applyAlignment="1">
      <alignment/>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4" borderId="3" xfId="0" applyFont="1" applyFill="1" applyBorder="1" applyAlignment="1">
      <alignment/>
    </xf>
    <xf numFmtId="37" fontId="1" fillId="4" borderId="6" xfId="0" applyFont="1" applyFill="1" applyBorder="1" applyAlignment="1">
      <alignment/>
    </xf>
    <xf numFmtId="37" fontId="1" fillId="4" borderId="0" xfId="0" applyFont="1" applyFill="1" applyAlignment="1">
      <alignment horizontal="centerContinuous"/>
    </xf>
    <xf numFmtId="37" fontId="1" fillId="4" borderId="8" xfId="0" applyFont="1" applyFill="1" applyBorder="1" applyAlignment="1">
      <alignment/>
    </xf>
    <xf numFmtId="37" fontId="5" fillId="3" borderId="15" xfId="0" applyFont="1" applyFill="1" applyBorder="1" applyAlignment="1">
      <alignment horizontal="center"/>
    </xf>
    <xf numFmtId="174" fontId="1" fillId="3" borderId="1" xfId="20" applyNumberFormat="1" applyFont="1" applyFill="1" applyBorder="1" applyAlignment="1">
      <alignment horizontal="right"/>
    </xf>
    <xf numFmtId="174" fontId="1" fillId="0" borderId="1" xfId="20" applyNumberFormat="1" applyFont="1" applyBorder="1" applyAlignment="1">
      <alignment horizontal="right"/>
    </xf>
    <xf numFmtId="174" fontId="1" fillId="0" borderId="0" xfId="20" applyNumberFormat="1" applyFont="1" applyAlignment="1">
      <alignment horizontal="right"/>
    </xf>
    <xf numFmtId="37" fontId="1" fillId="4" borderId="5" xfId="0" applyFont="1" applyFill="1" applyBorder="1" applyAlignment="1" quotePrefix="1">
      <alignment/>
    </xf>
    <xf numFmtId="37" fontId="1" fillId="0" borderId="0" xfId="0" applyFont="1" applyAlignment="1">
      <alignment horizontal="left"/>
    </xf>
    <xf numFmtId="37" fontId="1" fillId="0" borderId="0" xfId="0" applyNumberFormat="1" applyFont="1" applyAlignment="1" applyProtection="1">
      <alignment horizontal="centerContinuous"/>
      <protection/>
    </xf>
    <xf numFmtId="37" fontId="1" fillId="4" borderId="5" xfId="0" applyFont="1" applyFill="1" applyBorder="1" applyAlignment="1" applyProtection="1">
      <alignment/>
      <protection/>
    </xf>
    <xf numFmtId="37" fontId="1" fillId="4" borderId="4" xfId="0" applyFont="1" applyFill="1" applyBorder="1" applyAlignment="1" applyProtection="1">
      <alignment horizontal="center"/>
      <protection/>
    </xf>
    <xf numFmtId="37" fontId="1" fillId="4" borderId="3" xfId="0" applyFont="1" applyFill="1" applyBorder="1" applyAlignment="1" applyProtection="1">
      <alignment horizontal="centerContinuous"/>
      <protection/>
    </xf>
    <xf numFmtId="37" fontId="5" fillId="4" borderId="19" xfId="0" applyFont="1" applyFill="1" applyBorder="1" applyAlignment="1" applyProtection="1">
      <alignment horizontal="center"/>
      <protection/>
    </xf>
    <xf numFmtId="37" fontId="5" fillId="4" borderId="4" xfId="0" applyFont="1" applyFill="1" applyBorder="1" applyAlignment="1" applyProtection="1">
      <alignment horizontal="centerContinuous"/>
      <protection/>
    </xf>
    <xf numFmtId="37" fontId="5" fillId="4" borderId="10" xfId="0" applyFont="1" applyFill="1" applyBorder="1" applyAlignment="1" applyProtection="1">
      <alignment horizontal="centerContinuous"/>
      <protection/>
    </xf>
    <xf numFmtId="37" fontId="1" fillId="0" borderId="1" xfId="0" applyFont="1" applyBorder="1" applyAlignment="1" applyProtection="1">
      <alignment/>
      <protection/>
    </xf>
    <xf numFmtId="37" fontId="1" fillId="0" borderId="8" xfId="0" applyFont="1" applyBorder="1" applyAlignment="1" applyProtection="1">
      <alignment/>
      <protection/>
    </xf>
    <xf numFmtId="37" fontId="5" fillId="0" borderId="19" xfId="0" applyFont="1" applyBorder="1" applyAlignment="1" applyProtection="1">
      <alignment horizontal="center"/>
      <protection/>
    </xf>
    <xf numFmtId="37" fontId="1" fillId="0" borderId="12" xfId="0" applyFont="1" applyBorder="1" applyAlignment="1" applyProtection="1">
      <alignment/>
      <protection/>
    </xf>
    <xf numFmtId="37" fontId="5" fillId="0" borderId="8" xfId="0" applyFont="1" applyBorder="1" applyAlignment="1" applyProtection="1">
      <alignment horizontal="center"/>
      <protection/>
    </xf>
    <xf numFmtId="37" fontId="5" fillId="0" borderId="20" xfId="0" applyFont="1" applyBorder="1" applyAlignment="1" applyProtection="1">
      <alignment horizontal="centerContinuous"/>
      <protection/>
    </xf>
    <xf numFmtId="37" fontId="5" fillId="0" borderId="14" xfId="0" applyFont="1" applyBorder="1" applyAlignment="1" applyProtection="1">
      <alignment horizontal="center"/>
      <protection/>
    </xf>
    <xf numFmtId="37" fontId="1" fillId="3" borderId="7" xfId="0" applyFont="1" applyFill="1" applyBorder="1" applyAlignment="1">
      <alignment/>
    </xf>
    <xf numFmtId="37" fontId="1" fillId="0" borderId="7" xfId="0" applyFont="1" applyBorder="1" applyAlignment="1">
      <alignment/>
    </xf>
    <xf numFmtId="39" fontId="1" fillId="3" borderId="1" xfId="0" applyNumberFormat="1" applyFont="1" applyFill="1" applyBorder="1" applyAlignment="1">
      <alignment horizontal="right"/>
    </xf>
    <xf numFmtId="39" fontId="1" fillId="0" borderId="1" xfId="0" applyNumberFormat="1" applyFont="1" applyBorder="1" applyAlignment="1">
      <alignment horizontal="right"/>
    </xf>
    <xf numFmtId="39" fontId="1" fillId="0" borderId="0" xfId="0" applyNumberFormat="1" applyFont="1" applyAlignment="1">
      <alignment horizontal="right"/>
    </xf>
    <xf numFmtId="39" fontId="5" fillId="3" borderId="2" xfId="0" applyNumberFormat="1" applyFont="1" applyFill="1" applyBorder="1" applyAlignment="1">
      <alignment horizontal="right"/>
    </xf>
    <xf numFmtId="172" fontId="1" fillId="0" borderId="5" xfId="0" applyNumberFormat="1" applyFont="1" applyBorder="1" applyAlignment="1" applyProtection="1">
      <alignment horizontal="centerContinuous"/>
      <protection/>
    </xf>
    <xf numFmtId="37" fontId="6" fillId="4" borderId="4" xfId="0" applyFont="1" applyFill="1" applyBorder="1" applyAlignment="1">
      <alignment horizontal="centerContinuous"/>
    </xf>
    <xf numFmtId="172" fontId="1" fillId="0" borderId="4" xfId="0" applyNumberFormat="1" applyFont="1" applyBorder="1" applyAlignment="1" applyProtection="1">
      <alignment horizontal="centerContinuous"/>
      <protection/>
    </xf>
    <xf numFmtId="37" fontId="5" fillId="4" borderId="13" xfId="0" applyFont="1" applyFill="1" applyBorder="1" applyAlignment="1">
      <alignment horizontal="center"/>
    </xf>
    <xf numFmtId="37" fontId="5" fillId="4" borderId="14" xfId="0" applyFont="1" applyFill="1" applyBorder="1" applyAlignment="1">
      <alignment horizontal="centerContinuous"/>
    </xf>
    <xf numFmtId="37" fontId="5" fillId="4" borderId="10" xfId="0" applyFont="1" applyFill="1" applyBorder="1" applyAlignment="1">
      <alignment horizontal="centerContinuous"/>
    </xf>
    <xf numFmtId="37" fontId="1" fillId="4" borderId="17" xfId="0" applyFont="1" applyFill="1" applyBorder="1" applyAlignment="1">
      <alignment/>
    </xf>
    <xf numFmtId="37" fontId="1" fillId="4" borderId="17" xfId="0" applyFont="1" applyFill="1" applyBorder="1" applyAlignment="1">
      <alignment horizontal="centerContinuous"/>
    </xf>
    <xf numFmtId="37" fontId="6" fillId="0" borderId="4" xfId="0" applyFont="1" applyBorder="1" applyAlignment="1" applyProtection="1">
      <alignment/>
      <protection locked="0"/>
    </xf>
    <xf numFmtId="37" fontId="1" fillId="4" borderId="18" xfId="0" applyFont="1" applyFill="1" applyBorder="1" applyAlignment="1">
      <alignment horizontal="centerContinuous"/>
    </xf>
    <xf numFmtId="37" fontId="1" fillId="4" borderId="0" xfId="0" applyFont="1" applyFill="1" applyBorder="1" applyAlignment="1">
      <alignment/>
    </xf>
    <xf numFmtId="37" fontId="1" fillId="0" borderId="0" xfId="0" applyNumberFormat="1" applyFont="1" applyBorder="1" applyAlignment="1" applyProtection="1">
      <alignment/>
      <protection/>
    </xf>
    <xf numFmtId="37" fontId="5" fillId="3" borderId="6" xfId="0" applyFont="1" applyFill="1" applyBorder="1" applyAlignment="1">
      <alignment horizontal="centerContinuous"/>
    </xf>
    <xf numFmtId="37" fontId="5" fillId="4" borderId="13" xfId="0" applyFont="1" applyFill="1" applyBorder="1" applyAlignment="1">
      <alignment horizontal="right"/>
    </xf>
    <xf numFmtId="37" fontId="5" fillId="4" borderId="13" xfId="0" applyFont="1" applyFill="1" applyBorder="1" applyAlignment="1">
      <alignment/>
    </xf>
    <xf numFmtId="37" fontId="5" fillId="0" borderId="10" xfId="0" applyFont="1" applyBorder="1" applyAlignment="1">
      <alignment horizontal="right"/>
    </xf>
    <xf numFmtId="37" fontId="6" fillId="0" borderId="0" xfId="0" applyFont="1" applyAlignment="1" applyProtection="1">
      <alignment horizontal="centerContinuous"/>
      <protection locked="0"/>
    </xf>
    <xf numFmtId="37" fontId="0" fillId="0" borderId="0" xfId="0" applyFont="1" applyAlignment="1">
      <alignment/>
    </xf>
    <xf numFmtId="37" fontId="0" fillId="0" borderId="0" xfId="0" applyFont="1" applyAlignment="1">
      <alignment horizontal="left"/>
    </xf>
    <xf numFmtId="37" fontId="1" fillId="4" borderId="4" xfId="0" applyFont="1" applyFill="1" applyBorder="1" applyAlignment="1" applyProtection="1" quotePrefix="1">
      <alignment horizontal="centerContinuous"/>
      <protection/>
    </xf>
    <xf numFmtId="182" fontId="1" fillId="4" borderId="0" xfId="0" applyNumberFormat="1" applyFont="1" applyFill="1" applyAlignment="1" applyProtection="1">
      <alignment/>
      <protection/>
    </xf>
    <xf numFmtId="37" fontId="5" fillId="5" borderId="11" xfId="0" applyFont="1" applyFill="1" applyBorder="1" applyAlignment="1" applyProtection="1">
      <alignment horizontal="centerContinuous"/>
      <protection/>
    </xf>
    <xf numFmtId="37" fontId="5" fillId="5" borderId="3" xfId="0" applyFont="1" applyFill="1" applyBorder="1" applyAlignment="1" applyProtection="1">
      <alignment horizontal="centerContinuous"/>
      <protection/>
    </xf>
    <xf numFmtId="37" fontId="5" fillId="5" borderId="6" xfId="0" applyFont="1" applyFill="1" applyBorder="1" applyAlignment="1" applyProtection="1">
      <alignment horizontal="centerContinuous"/>
      <protection/>
    </xf>
    <xf numFmtId="37" fontId="5" fillId="0" borderId="9" xfId="0" applyFont="1" applyBorder="1" applyAlignment="1" applyProtection="1">
      <alignment horizontal="centerContinuous"/>
      <protection/>
    </xf>
    <xf numFmtId="37" fontId="5" fillId="0" borderId="4" xfId="0" applyFont="1" applyBorder="1" applyAlignment="1" applyProtection="1">
      <alignment horizontal="centerContinuous"/>
      <protection/>
    </xf>
    <xf numFmtId="37" fontId="5" fillId="0" borderId="21" xfId="0" applyFont="1" applyBorder="1" applyAlignment="1" applyProtection="1">
      <alignment horizontal="centerContinuous"/>
      <protection/>
    </xf>
    <xf numFmtId="37" fontId="5" fillId="0" borderId="20" xfId="0" applyFont="1" applyBorder="1" applyAlignment="1" applyProtection="1">
      <alignment/>
      <protection/>
    </xf>
    <xf numFmtId="37" fontId="5" fillId="0" borderId="7" xfId="0" applyFont="1" applyBorder="1" applyAlignment="1" applyProtection="1">
      <alignment horizontal="center"/>
      <protection/>
    </xf>
    <xf numFmtId="37" fontId="5" fillId="0" borderId="7" xfId="0" applyFont="1" applyBorder="1" applyAlignment="1" applyProtection="1">
      <alignment/>
      <protection/>
    </xf>
    <xf numFmtId="37" fontId="5" fillId="0" borderId="22" xfId="0" applyFont="1" applyBorder="1" applyAlignment="1" applyProtection="1">
      <alignment horizontal="center"/>
      <protection/>
    </xf>
    <xf numFmtId="37" fontId="5" fillId="0" borderId="19" xfId="0" applyFont="1" applyBorder="1" applyAlignment="1" applyProtection="1">
      <alignment/>
      <protection/>
    </xf>
    <xf numFmtId="37" fontId="5" fillId="0" borderId="9" xfId="0" applyFont="1" applyBorder="1" applyAlignment="1" applyProtection="1">
      <alignment horizontal="center"/>
      <protection/>
    </xf>
    <xf numFmtId="37" fontId="5" fillId="0" borderId="21" xfId="0" applyFont="1" applyBorder="1" applyAlignment="1" applyProtection="1">
      <alignment horizontal="center"/>
      <protection/>
    </xf>
    <xf numFmtId="37" fontId="5" fillId="0" borderId="20" xfId="0" applyFont="1" applyBorder="1" applyAlignment="1" applyProtection="1">
      <alignment horizontal="center"/>
      <protection/>
    </xf>
    <xf numFmtId="181" fontId="1" fillId="3" borderId="1" xfId="0" applyNumberFormat="1" applyFont="1" applyFill="1" applyBorder="1" applyAlignment="1">
      <alignment/>
    </xf>
    <xf numFmtId="175" fontId="1" fillId="3" borderId="22" xfId="0" applyNumberFormat="1" applyFont="1" applyFill="1" applyBorder="1" applyAlignment="1" applyProtection="1">
      <alignment/>
      <protection/>
    </xf>
    <xf numFmtId="175" fontId="1" fillId="3" borderId="23" xfId="0" applyNumberFormat="1" applyFont="1" applyFill="1" applyBorder="1" applyAlignment="1" applyProtection="1">
      <alignment/>
      <protection/>
    </xf>
    <xf numFmtId="175" fontId="1" fillId="3" borderId="8" xfId="0" applyNumberFormat="1" applyFont="1" applyFill="1" applyBorder="1" applyAlignment="1" applyProtection="1">
      <alignment/>
      <protection/>
    </xf>
    <xf numFmtId="175" fontId="1" fillId="3" borderId="19" xfId="0" applyNumberFormat="1" applyFont="1" applyFill="1" applyBorder="1" applyAlignment="1" applyProtection="1">
      <alignment/>
      <protection/>
    </xf>
    <xf numFmtId="181" fontId="1" fillId="0" borderId="1" xfId="0" applyNumberFormat="1" applyFont="1" applyBorder="1" applyAlignment="1">
      <alignment/>
    </xf>
    <xf numFmtId="175" fontId="1" fillId="0" borderId="22" xfId="0" applyNumberFormat="1" applyFont="1" applyBorder="1" applyAlignment="1" applyProtection="1">
      <alignment/>
      <protection/>
    </xf>
    <xf numFmtId="175" fontId="1" fillId="0" borderId="23" xfId="0" applyNumberFormat="1" applyFont="1" applyBorder="1" applyAlignment="1" applyProtection="1">
      <alignment/>
      <protection/>
    </xf>
    <xf numFmtId="175" fontId="1" fillId="0" borderId="8" xfId="0" applyNumberFormat="1" applyFont="1" applyBorder="1" applyAlignment="1" applyProtection="1">
      <alignment/>
      <protection/>
    </xf>
    <xf numFmtId="175" fontId="1" fillId="0" borderId="19" xfId="0" applyNumberFormat="1" applyFont="1" applyBorder="1" applyAlignment="1" applyProtection="1">
      <alignment/>
      <protection/>
    </xf>
    <xf numFmtId="181" fontId="1" fillId="0" borderId="0" xfId="0" applyNumberFormat="1" applyFont="1" applyAlignment="1">
      <alignment/>
    </xf>
    <xf numFmtId="181" fontId="1" fillId="0" borderId="0" xfId="0" applyNumberFormat="1" applyFont="1" applyBorder="1" applyAlignment="1">
      <alignment/>
    </xf>
    <xf numFmtId="175" fontId="1" fillId="0" borderId="0" xfId="0" applyNumberFormat="1" applyFont="1" applyBorder="1" applyAlignment="1" applyProtection="1">
      <alignment/>
      <protection/>
    </xf>
    <xf numFmtId="181" fontId="5" fillId="3" borderId="2" xfId="0" applyNumberFormat="1" applyFont="1" applyFill="1" applyBorder="1" applyAlignment="1">
      <alignment/>
    </xf>
    <xf numFmtId="175" fontId="5" fillId="3" borderId="24" xfId="0" applyNumberFormat="1" applyFont="1" applyFill="1" applyBorder="1" applyAlignment="1" applyProtection="1">
      <alignment/>
      <protection/>
    </xf>
    <xf numFmtId="37" fontId="1" fillId="0" borderId="0" xfId="0" applyFont="1" applyBorder="1" applyAlignment="1" applyProtection="1">
      <alignment/>
      <protection/>
    </xf>
    <xf numFmtId="37" fontId="1" fillId="0" borderId="3" xfId="0" applyFont="1" applyBorder="1" applyAlignment="1">
      <alignment/>
    </xf>
    <xf numFmtId="37" fontId="5" fillId="0" borderId="0" xfId="0" applyFont="1" applyAlignment="1">
      <alignment horizontal="centerContinuous"/>
    </xf>
    <xf numFmtId="37" fontId="5" fillId="4" borderId="9" xfId="0" applyFont="1" applyFill="1" applyBorder="1" applyAlignment="1">
      <alignment horizontal="centerContinuous"/>
    </xf>
    <xf numFmtId="37" fontId="1" fillId="0" borderId="8" xfId="0" applyFont="1" applyBorder="1" applyAlignment="1">
      <alignment/>
    </xf>
    <xf numFmtId="37" fontId="1" fillId="0" borderId="8" xfId="0" applyNumberFormat="1" applyFont="1" applyBorder="1" applyAlignment="1" applyProtection="1">
      <alignment/>
      <protection/>
    </xf>
    <xf numFmtId="37" fontId="5" fillId="0" borderId="8" xfId="0" applyFont="1" applyBorder="1" applyAlignment="1">
      <alignment/>
    </xf>
    <xf numFmtId="37" fontId="5" fillId="0" borderId="2" xfId="0" applyNumberFormat="1" applyFont="1" applyBorder="1" applyAlignment="1" applyProtection="1">
      <alignment/>
      <protection/>
    </xf>
    <xf numFmtId="174" fontId="5" fillId="0" borderId="2" xfId="0" applyNumberFormat="1" applyFont="1" applyBorder="1" applyAlignment="1" applyProtection="1">
      <alignment/>
      <protection/>
    </xf>
    <xf numFmtId="37" fontId="5" fillId="3" borderId="13" xfId="0" applyFont="1" applyFill="1" applyBorder="1" applyAlignment="1">
      <alignment horizontal="center"/>
    </xf>
    <xf numFmtId="37" fontId="5" fillId="3" borderId="5" xfId="0" applyFont="1" applyFill="1" applyBorder="1" applyAlignment="1">
      <alignment horizontal="center"/>
    </xf>
    <xf numFmtId="172" fontId="1" fillId="0" borderId="7" xfId="0" applyNumberFormat="1" applyFont="1" applyBorder="1" applyAlignment="1" applyProtection="1">
      <alignment/>
      <protection/>
    </xf>
    <xf numFmtId="37" fontId="5" fillId="0" borderId="0" xfId="0" applyFont="1" applyAlignment="1">
      <alignment vertical="top"/>
    </xf>
    <xf numFmtId="37" fontId="5" fillId="0" borderId="0" xfId="0" applyFont="1" applyAlignment="1">
      <alignment wrapText="1"/>
    </xf>
    <xf numFmtId="37" fontId="1" fillId="0" borderId="7" xfId="0" applyNumberFormat="1" applyFont="1" applyBorder="1" applyAlignment="1" applyProtection="1">
      <alignment/>
      <protection/>
    </xf>
    <xf numFmtId="37" fontId="5" fillId="0" borderId="6" xfId="0" applyNumberFormat="1" applyFont="1" applyBorder="1" applyAlignment="1" applyProtection="1">
      <alignment/>
      <protection/>
    </xf>
    <xf numFmtId="37" fontId="5" fillId="0" borderId="3" xfId="0" applyNumberFormat="1" applyFont="1" applyBorder="1" applyAlignment="1" applyProtection="1">
      <alignment/>
      <protection/>
    </xf>
    <xf numFmtId="37" fontId="1" fillId="0" borderId="3" xfId="0" applyFont="1" applyBorder="1" applyAlignment="1">
      <alignment/>
    </xf>
    <xf numFmtId="37" fontId="1" fillId="4" borderId="5" xfId="0" applyFont="1" applyFill="1" applyBorder="1" applyAlignment="1">
      <alignment horizontal="center"/>
    </xf>
    <xf numFmtId="37" fontId="5" fillId="4" borderId="7" xfId="0" applyFont="1" applyFill="1" applyBorder="1" applyAlignment="1">
      <alignment horizontal="right"/>
    </xf>
    <xf numFmtId="180" fontId="1" fillId="3" borderId="1" xfId="0" applyNumberFormat="1" applyFont="1" applyFill="1" applyBorder="1" applyAlignment="1">
      <alignment/>
    </xf>
    <xf numFmtId="180" fontId="1" fillId="0" borderId="1" xfId="0" applyNumberFormat="1" applyFont="1" applyBorder="1" applyAlignment="1">
      <alignment/>
    </xf>
    <xf numFmtId="180" fontId="1" fillId="0" borderId="0" xfId="0" applyNumberFormat="1" applyFont="1" applyAlignment="1">
      <alignment/>
    </xf>
    <xf numFmtId="180" fontId="5" fillId="3" borderId="2" xfId="0" applyNumberFormat="1" applyFont="1" applyFill="1" applyBorder="1" applyAlignment="1">
      <alignment/>
    </xf>
    <xf numFmtId="37" fontId="5" fillId="4" borderId="0" xfId="0" applyFont="1" applyFill="1" applyAlignment="1">
      <alignment/>
    </xf>
    <xf numFmtId="37" fontId="5" fillId="3" borderId="2" xfId="0" applyFont="1" applyFill="1" applyBorder="1" applyAlignment="1">
      <alignment horizontal="center"/>
    </xf>
    <xf numFmtId="37" fontId="5" fillId="4" borderId="7" xfId="0" applyFont="1" applyFill="1" applyBorder="1" applyAlignment="1">
      <alignment horizontal="center"/>
    </xf>
    <xf numFmtId="37" fontId="5" fillId="4" borderId="12" xfId="0" applyFont="1" applyFill="1" applyBorder="1" applyAlignment="1">
      <alignment horizontal="center"/>
    </xf>
    <xf numFmtId="37" fontId="5" fillId="4" borderId="12" xfId="0" applyFont="1" applyFill="1" applyBorder="1" applyAlignment="1">
      <alignment/>
    </xf>
    <xf numFmtId="175" fontId="1" fillId="3" borderId="1" xfId="0" applyNumberFormat="1" applyFont="1" applyFill="1" applyBorder="1" applyAlignment="1" applyProtection="1">
      <alignment/>
      <protection/>
    </xf>
    <xf numFmtId="175" fontId="1" fillId="0" borderId="0" xfId="0" applyNumberFormat="1" applyFont="1" applyAlignment="1" applyProtection="1">
      <alignment/>
      <protection/>
    </xf>
    <xf numFmtId="175" fontId="1" fillId="0" borderId="1" xfId="0" applyNumberFormat="1" applyFont="1" applyBorder="1" applyAlignment="1" applyProtection="1">
      <alignment/>
      <protection/>
    </xf>
    <xf numFmtId="175" fontId="5" fillId="0" borderId="0" xfId="0" applyNumberFormat="1" applyFont="1" applyAlignment="1" applyProtection="1">
      <alignment/>
      <protection/>
    </xf>
    <xf numFmtId="175" fontId="1" fillId="0" borderId="0" xfId="0" applyNumberFormat="1" applyFont="1" applyAlignment="1" applyProtection="1">
      <alignment horizontal="centerContinuous"/>
      <protection/>
    </xf>
    <xf numFmtId="37" fontId="1" fillId="4" borderId="0" xfId="0" applyFont="1" applyFill="1" applyBorder="1" applyAlignment="1">
      <alignment/>
    </xf>
    <xf numFmtId="37" fontId="5" fillId="3" borderId="2" xfId="0" applyFont="1" applyFill="1" applyBorder="1" applyAlignment="1">
      <alignment horizontal="centerContinuous"/>
    </xf>
    <xf numFmtId="37" fontId="5" fillId="7" borderId="0" xfId="0" applyFont="1" applyFill="1" applyBorder="1" applyAlignment="1">
      <alignment/>
    </xf>
    <xf numFmtId="37" fontId="5" fillId="4" borderId="5" xfId="0" applyFont="1" applyFill="1" applyBorder="1" applyAlignment="1">
      <alignment horizontal="centerContinuous"/>
    </xf>
    <xf numFmtId="175" fontId="1" fillId="0" borderId="12" xfId="0" applyNumberFormat="1" applyFont="1" applyBorder="1" applyAlignment="1" applyProtection="1">
      <alignment/>
      <protection/>
    </xf>
    <xf numFmtId="37" fontId="5" fillId="4" borderId="0" xfId="0" applyFont="1" applyFill="1" applyBorder="1" applyAlignment="1">
      <alignment horizontal="centerContinuous"/>
    </xf>
    <xf numFmtId="37" fontId="5" fillId="0" borderId="4" xfId="0" applyFont="1" applyBorder="1" applyAlignment="1">
      <alignment horizontal="centerContinuous"/>
    </xf>
    <xf numFmtId="175" fontId="5" fillId="0" borderId="14" xfId="0" applyNumberFormat="1" applyFont="1" applyBorder="1" applyAlignment="1" applyProtection="1">
      <alignment horizontal="center"/>
      <protection/>
    </xf>
    <xf numFmtId="37" fontId="5" fillId="6" borderId="0" xfId="0" applyFont="1" applyFill="1" applyBorder="1" applyAlignment="1">
      <alignment horizontal="centerContinuous"/>
    </xf>
    <xf numFmtId="37" fontId="1" fillId="0" borderId="0" xfId="0" applyFont="1" applyBorder="1" applyAlignment="1">
      <alignment/>
    </xf>
    <xf numFmtId="181" fontId="1" fillId="3" borderId="1" xfId="0" applyNumberFormat="1" applyFont="1" applyFill="1" applyBorder="1" applyAlignment="1">
      <alignment/>
    </xf>
    <xf numFmtId="175" fontId="1" fillId="7" borderId="0" xfId="0" applyNumberFormat="1" applyFont="1" applyFill="1" applyBorder="1" applyAlignment="1" applyProtection="1">
      <alignment/>
      <protection/>
    </xf>
    <xf numFmtId="181" fontId="1" fillId="0" borderId="1" xfId="0" applyNumberFormat="1" applyFont="1" applyBorder="1" applyAlignment="1">
      <alignment/>
    </xf>
    <xf numFmtId="175" fontId="1" fillId="6" borderId="0" xfId="0" applyNumberFormat="1" applyFont="1" applyFill="1" applyBorder="1" applyAlignment="1" applyProtection="1">
      <alignment/>
      <protection/>
    </xf>
    <xf numFmtId="181" fontId="1" fillId="0" borderId="0" xfId="0" applyNumberFormat="1" applyFont="1" applyAlignment="1">
      <alignment/>
    </xf>
    <xf numFmtId="175" fontId="5" fillId="7" borderId="0" xfId="0" applyNumberFormat="1" applyFont="1" applyFill="1" applyBorder="1" applyAlignment="1" applyProtection="1">
      <alignment/>
      <protection/>
    </xf>
    <xf numFmtId="37" fontId="1" fillId="6" borderId="0" xfId="0" applyFont="1" applyFill="1" applyBorder="1" applyAlignment="1">
      <alignment/>
    </xf>
    <xf numFmtId="43" fontId="0" fillId="0" borderId="0" xfId="16" applyFont="1" applyAlignment="1">
      <alignment horizontal="left"/>
    </xf>
    <xf numFmtId="37" fontId="0" fillId="0" borderId="0" xfId="0" applyNumberFormat="1" applyFont="1" applyAlignment="1" applyProtection="1">
      <alignment/>
      <protection/>
    </xf>
    <xf numFmtId="37" fontId="0" fillId="0" borderId="0" xfId="0" applyNumberFormat="1" applyFont="1" applyAlignment="1" applyProtection="1">
      <alignment horizontal="right"/>
      <protection/>
    </xf>
    <xf numFmtId="37" fontId="1" fillId="0" borderId="4" xfId="0" applyFont="1" applyBorder="1" applyAlignment="1">
      <alignment/>
    </xf>
    <xf numFmtId="37" fontId="12" fillId="0" borderId="0" xfId="0" applyFont="1" applyAlignment="1" applyProtection="1">
      <alignment horizontal="right"/>
      <protection/>
    </xf>
    <xf numFmtId="37" fontId="13" fillId="0" borderId="0" xfId="0" applyFont="1" applyAlignment="1" applyProtection="1">
      <alignment horizontal="right"/>
      <protection locked="0"/>
    </xf>
    <xf numFmtId="37" fontId="12" fillId="0" borderId="0" xfId="0" applyFont="1" applyAlignment="1" applyProtection="1">
      <alignment/>
      <protection/>
    </xf>
    <xf numFmtId="37" fontId="1" fillId="0" borderId="14" xfId="0" applyFont="1" applyBorder="1" applyAlignment="1">
      <alignment horizontal="center"/>
    </xf>
    <xf numFmtId="175" fontId="1" fillId="3" borderId="19" xfId="0" applyNumberFormat="1" applyFont="1" applyFill="1" applyBorder="1" applyAlignment="1">
      <alignment/>
    </xf>
    <xf numFmtId="175" fontId="1" fillId="0" borderId="19" xfId="0" applyNumberFormat="1" applyFont="1" applyBorder="1" applyAlignment="1">
      <alignment/>
    </xf>
    <xf numFmtId="37" fontId="14" fillId="4" borderId="0" xfId="0" applyFont="1" applyFill="1" applyAlignment="1" applyProtection="1">
      <alignment horizontal="centerContinuous"/>
      <protection locked="0"/>
    </xf>
    <xf numFmtId="37" fontId="14" fillId="4" borderId="0" xfId="0" applyFont="1" applyFill="1" applyAlignment="1">
      <alignment horizontal="centerContinuous"/>
    </xf>
    <xf numFmtId="37" fontId="14" fillId="0" borderId="0" xfId="0" applyFont="1" applyAlignment="1">
      <alignment horizontal="centerContinuous"/>
    </xf>
    <xf numFmtId="37" fontId="11" fillId="0" borderId="0" xfId="0" applyFont="1" applyAlignment="1">
      <alignment horizontal="right" textRotation="180"/>
    </xf>
    <xf numFmtId="37" fontId="11" fillId="0" borderId="0" xfId="0" applyFont="1" applyAlignment="1">
      <alignment horizontal="right" vertical="top" textRotation="180"/>
    </xf>
    <xf numFmtId="39" fontId="5" fillId="3" borderId="2" xfId="0" applyNumberFormat="1" applyFont="1" applyFill="1" applyBorder="1" applyAlignment="1" applyProtection="1">
      <alignment horizontal="right"/>
      <protection/>
    </xf>
    <xf numFmtId="0" fontId="0" fillId="0" borderId="0" xfId="16" applyNumberFormat="1" applyAlignment="1">
      <alignment/>
    </xf>
    <xf numFmtId="37" fontId="11" fillId="0" borderId="0" xfId="0" applyFont="1" applyAlignment="1" quotePrefix="1">
      <alignment horizontal="right" vertical="center" textRotation="180"/>
    </xf>
    <xf numFmtId="37" fontId="5" fillId="3" borderId="11" xfId="0" applyFont="1" applyFill="1" applyBorder="1" applyAlignment="1">
      <alignment/>
    </xf>
    <xf numFmtId="175" fontId="5" fillId="3" borderId="24" xfId="0" applyNumberFormat="1" applyFont="1" applyFill="1" applyBorder="1" applyAlignment="1">
      <alignment/>
    </xf>
    <xf numFmtId="37" fontId="0" fillId="0" borderId="0" xfId="0" applyFont="1" applyAlignment="1" quotePrefix="1">
      <alignment/>
    </xf>
    <xf numFmtId="37" fontId="1" fillId="0" borderId="0" xfId="0" applyNumberFormat="1" applyFont="1" applyBorder="1" applyAlignment="1" applyProtection="1">
      <alignment/>
      <protection/>
    </xf>
    <xf numFmtId="37" fontId="1" fillId="4" borderId="23" xfId="0" applyNumberFormat="1" applyFont="1" applyFill="1" applyBorder="1" applyAlignment="1" applyProtection="1">
      <alignment/>
      <protection/>
    </xf>
    <xf numFmtId="174" fontId="1" fillId="4" borderId="23" xfId="0" applyNumberFormat="1" applyFont="1" applyFill="1" applyBorder="1" applyAlignment="1" applyProtection="1">
      <alignment/>
      <protection/>
    </xf>
    <xf numFmtId="37" fontId="1" fillId="0" borderId="23" xfId="0" applyNumberFormat="1" applyFont="1" applyBorder="1" applyAlignment="1" applyProtection="1">
      <alignment/>
      <protection/>
    </xf>
    <xf numFmtId="174" fontId="1" fillId="0" borderId="23" xfId="0" applyNumberFormat="1" applyFont="1" applyBorder="1" applyAlignment="1" applyProtection="1">
      <alignment/>
      <protection/>
    </xf>
    <xf numFmtId="37" fontId="1" fillId="0" borderId="23" xfId="0" applyFont="1" applyBorder="1" applyAlignment="1">
      <alignment/>
    </xf>
    <xf numFmtId="37" fontId="5" fillId="4" borderId="0" xfId="0" applyFont="1" applyFill="1" applyBorder="1" applyAlignment="1">
      <alignment/>
    </xf>
    <xf numFmtId="37" fontId="5" fillId="0" borderId="0" xfId="0" applyFont="1" applyBorder="1" applyAlignment="1">
      <alignment/>
    </xf>
    <xf numFmtId="37" fontId="5" fillId="0" borderId="0" xfId="0" applyFont="1" applyAlignment="1">
      <alignment horizontal="right"/>
    </xf>
    <xf numFmtId="37" fontId="16" fillId="4" borderId="11" xfId="0" applyFont="1" applyFill="1" applyBorder="1" applyAlignment="1" applyProtection="1">
      <alignment/>
      <protection/>
    </xf>
    <xf numFmtId="0" fontId="5" fillId="4" borderId="3" xfId="0" applyNumberFormat="1" applyFont="1" applyFill="1" applyBorder="1" applyAlignment="1" applyProtection="1">
      <alignment horizontal="centerContinuous"/>
      <protection/>
    </xf>
    <xf numFmtId="0" fontId="1" fillId="4" borderId="6" xfId="0" applyNumberFormat="1" applyFont="1" applyFill="1" applyBorder="1" applyAlignment="1" applyProtection="1">
      <alignment horizontal="centerContinuous"/>
      <protection/>
    </xf>
    <xf numFmtId="37" fontId="16" fillId="4" borderId="11" xfId="0" applyFont="1" applyFill="1" applyBorder="1" applyAlignment="1">
      <alignment horizontal="left"/>
    </xf>
    <xf numFmtId="37" fontId="16" fillId="4" borderId="11" xfId="0" applyFont="1" applyFill="1" applyBorder="1" applyAlignment="1">
      <alignment/>
    </xf>
    <xf numFmtId="0" fontId="1" fillId="4" borderId="3" xfId="0" applyNumberFormat="1" applyFont="1" applyFill="1" applyBorder="1" applyAlignment="1">
      <alignment horizontal="centerContinuous"/>
    </xf>
    <xf numFmtId="0" fontId="1" fillId="4" borderId="6" xfId="0" applyNumberFormat="1" applyFont="1" applyFill="1" applyBorder="1" applyAlignment="1">
      <alignment horizontal="centerContinuous"/>
    </xf>
    <xf numFmtId="0" fontId="1" fillId="0" borderId="0" xfId="0" applyNumberFormat="1" applyFont="1" applyAlignment="1">
      <alignment/>
    </xf>
    <xf numFmtId="37" fontId="15" fillId="0" borderId="0" xfId="0" applyFont="1" applyAlignment="1">
      <alignment horizontal="right" vertical="center" textRotation="180"/>
    </xf>
    <xf numFmtId="37" fontId="15" fillId="0" borderId="0" xfId="0" applyFont="1" applyAlignment="1" quotePrefix="1">
      <alignment horizontal="right" vertical="top" textRotation="180"/>
    </xf>
    <xf numFmtId="37" fontId="15" fillId="0" borderId="0" xfId="0" applyFont="1" applyAlignment="1">
      <alignment horizontal="right" textRotation="180"/>
    </xf>
    <xf numFmtId="37" fontId="15" fillId="0" borderId="0" xfId="0" applyFont="1" applyAlignment="1">
      <alignment horizontal="right" vertical="top" textRotation="180"/>
    </xf>
    <xf numFmtId="190" fontId="0" fillId="0" borderId="0" xfId="0" applyNumberFormat="1" applyAlignment="1">
      <alignment/>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14" fillId="4" borderId="11" xfId="0" applyFont="1" applyFill="1" applyBorder="1" applyAlignment="1">
      <alignment horizontal="left"/>
    </xf>
    <xf numFmtId="37" fontId="1" fillId="0" borderId="3" xfId="0" applyFont="1" applyBorder="1" applyAlignment="1">
      <alignment horizontal="left"/>
    </xf>
    <xf numFmtId="37" fontId="17" fillId="0" borderId="0" xfId="0" applyFont="1" applyAlignment="1">
      <alignment/>
    </xf>
    <xf numFmtId="37" fontId="17" fillId="0" borderId="0" xfId="0" applyFont="1" applyAlignment="1" quotePrefix="1">
      <alignment/>
    </xf>
    <xf numFmtId="39" fontId="1" fillId="3" borderId="1" xfId="0" applyNumberFormat="1" applyFont="1" applyFill="1" applyBorder="1" applyAlignment="1">
      <alignment/>
    </xf>
    <xf numFmtId="39" fontId="1" fillId="0" borderId="1" xfId="0" applyNumberFormat="1" applyFont="1" applyBorder="1" applyAlignment="1">
      <alignment/>
    </xf>
    <xf numFmtId="39" fontId="1" fillId="0" borderId="1" xfId="0" applyNumberFormat="1" applyFont="1" applyBorder="1" applyAlignment="1">
      <alignment/>
    </xf>
    <xf numFmtId="37" fontId="18" fillId="8" borderId="0" xfId="0" applyFont="1" applyFill="1" applyAlignment="1">
      <alignment/>
    </xf>
    <xf numFmtId="37" fontId="18" fillId="0" borderId="0" xfId="0" applyFont="1" applyAlignment="1">
      <alignment/>
    </xf>
    <xf numFmtId="37" fontId="19" fillId="8" borderId="0" xfId="0" applyFont="1" applyFill="1" applyAlignment="1">
      <alignment horizontal="center"/>
    </xf>
    <xf numFmtId="37" fontId="18" fillId="8" borderId="0" xfId="0" applyFont="1" applyFill="1" applyAlignment="1">
      <alignment/>
    </xf>
    <xf numFmtId="37" fontId="18" fillId="8" borderId="0" xfId="0" applyFont="1" applyFill="1" applyAlignment="1">
      <alignment wrapText="1"/>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3"/>
  <dimension ref="A1:C26"/>
  <sheetViews>
    <sheetView showGridLines="0" showRowColHeaders="0" tabSelected="1" workbookViewId="0" topLeftCell="A1">
      <selection activeCell="A1" sqref="A1"/>
    </sheetView>
  </sheetViews>
  <sheetFormatPr defaultColWidth="9.33203125" defaultRowHeight="12"/>
  <cols>
    <col min="1" max="1" width="9.33203125" style="450" customWidth="1"/>
    <col min="2" max="2" width="112.16015625" style="450" customWidth="1"/>
    <col min="3" max="16384" width="9.33203125" style="450" customWidth="1"/>
  </cols>
  <sheetData>
    <row r="1" spans="1:3" ht="0.75" customHeight="1">
      <c r="A1" s="449"/>
      <c r="B1" s="449"/>
      <c r="C1" s="449"/>
    </row>
    <row r="2" spans="1:3" ht="14.25">
      <c r="A2" s="449"/>
      <c r="B2" s="449"/>
      <c r="C2" s="449"/>
    </row>
    <row r="3" spans="1:3" ht="15">
      <c r="A3" s="449"/>
      <c r="B3" s="451" t="s">
        <v>527</v>
      </c>
      <c r="C3" s="449"/>
    </row>
    <row r="4" spans="1:3" ht="14.25">
      <c r="A4" s="449"/>
      <c r="B4" s="449"/>
      <c r="C4" s="449"/>
    </row>
    <row r="5" spans="1:3" ht="14.25">
      <c r="A5" s="449"/>
      <c r="B5" s="452" t="s">
        <v>522</v>
      </c>
      <c r="C5" s="452"/>
    </row>
    <row r="6" spans="1:3" ht="14.25">
      <c r="A6" s="449"/>
      <c r="B6" s="449"/>
      <c r="C6" s="449"/>
    </row>
    <row r="7" spans="1:3" ht="14.25">
      <c r="A7" s="449"/>
      <c r="B7" s="453" t="s">
        <v>523</v>
      </c>
      <c r="C7" s="449"/>
    </row>
    <row r="8" spans="1:3" ht="14.25">
      <c r="A8" s="449"/>
      <c r="B8" s="453"/>
      <c r="C8" s="449"/>
    </row>
    <row r="9" spans="1:3" ht="14.25">
      <c r="A9" s="449"/>
      <c r="B9" s="449"/>
      <c r="C9" s="449"/>
    </row>
    <row r="10" spans="1:3" ht="14.25">
      <c r="A10" s="449"/>
      <c r="B10" s="453" t="s">
        <v>524</v>
      </c>
      <c r="C10" s="449"/>
    </row>
    <row r="11" spans="1:3" ht="14.25">
      <c r="A11" s="449"/>
      <c r="B11" s="453"/>
      <c r="C11" s="449"/>
    </row>
    <row r="12" spans="1:3" ht="14.25">
      <c r="A12" s="449"/>
      <c r="B12" s="453"/>
      <c r="C12" s="449"/>
    </row>
    <row r="13" spans="1:3" ht="14.25">
      <c r="A13" s="449"/>
      <c r="B13" s="449"/>
      <c r="C13" s="449"/>
    </row>
    <row r="14" spans="1:3" ht="14.25">
      <c r="A14" s="449"/>
      <c r="B14" s="453" t="s">
        <v>525</v>
      </c>
      <c r="C14" s="449"/>
    </row>
    <row r="15" spans="1:3" ht="14.25">
      <c r="A15" s="449"/>
      <c r="B15" s="453"/>
      <c r="C15" s="449"/>
    </row>
    <row r="16" spans="1:3" ht="14.25">
      <c r="A16" s="449"/>
      <c r="B16" s="449"/>
      <c r="C16" s="449"/>
    </row>
    <row r="17" spans="1:3" ht="14.25">
      <c r="A17" s="449"/>
      <c r="B17" s="453" t="s">
        <v>526</v>
      </c>
      <c r="C17" s="449"/>
    </row>
    <row r="18" spans="1:3" ht="14.25">
      <c r="A18" s="449"/>
      <c r="B18" s="453"/>
      <c r="C18" s="449"/>
    </row>
    <row r="19" spans="1:3" ht="14.25">
      <c r="A19" s="449"/>
      <c r="B19" s="453"/>
      <c r="C19" s="449"/>
    </row>
    <row r="20" spans="1:3" ht="14.25">
      <c r="A20" s="449"/>
      <c r="B20" s="453"/>
      <c r="C20" s="449"/>
    </row>
    <row r="21" spans="1:3" ht="14.25">
      <c r="A21" s="449"/>
      <c r="B21" s="452"/>
      <c r="C21" s="449"/>
    </row>
    <row r="22" spans="1:3" ht="14.25">
      <c r="A22" s="449"/>
      <c r="B22" s="452"/>
      <c r="C22" s="449"/>
    </row>
    <row r="23" spans="1:3" ht="14.25">
      <c r="A23" s="449"/>
      <c r="B23" s="449"/>
      <c r="C23" s="449"/>
    </row>
    <row r="24" spans="1:3" ht="14.25">
      <c r="A24" s="449"/>
      <c r="B24" s="449"/>
      <c r="C24" s="449"/>
    </row>
    <row r="25" spans="1:3" ht="14.25">
      <c r="A25" s="449"/>
      <c r="B25" s="449"/>
      <c r="C25" s="449"/>
    </row>
    <row r="26" spans="1:3" ht="14.25">
      <c r="A26" s="449"/>
      <c r="B26" s="449"/>
      <c r="C26" s="449"/>
    </row>
  </sheetData>
  <mergeCells count="4">
    <mergeCell ref="B17:B20"/>
    <mergeCell ref="B7:B8"/>
    <mergeCell ref="B10:B12"/>
    <mergeCell ref="B14:B15"/>
  </mergeCells>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2:O76"/>
  <sheetViews>
    <sheetView showGridLines="0" showZeros="0" workbookViewId="0" topLeftCell="A1">
      <selection activeCell="A1" sqref="A1"/>
    </sheetView>
  </sheetViews>
  <sheetFormatPr defaultColWidth="14.83203125" defaultRowHeight="12"/>
  <cols>
    <col min="1" max="1" width="6.83203125" style="97" customWidth="1"/>
    <col min="2" max="2" width="52.83203125" style="97" customWidth="1"/>
    <col min="3" max="3" width="23.83203125" style="97" customWidth="1"/>
    <col min="4" max="4" width="7.83203125" style="97" customWidth="1"/>
    <col min="5" max="5" width="16.83203125" style="97" customWidth="1"/>
    <col min="6" max="6" width="7.83203125" style="97" customWidth="1"/>
    <col min="7" max="7" width="16.83203125" style="97" customWidth="1"/>
    <col min="8" max="8" width="7.83203125" style="97" customWidth="1"/>
    <col min="9" max="9" width="12.83203125" style="97" customWidth="1"/>
    <col min="10" max="10" width="7.83203125" style="97" customWidth="1"/>
    <col min="11" max="11" width="16.83203125" style="97" customWidth="1"/>
    <col min="12" max="12" width="8.83203125" style="97" customWidth="1"/>
    <col min="13" max="13" width="10.83203125" style="97" customWidth="1"/>
    <col min="14" max="14" width="45.66015625" style="97" bestFit="1" customWidth="1"/>
    <col min="15" max="16384" width="14.83203125" style="97" customWidth="1"/>
  </cols>
  <sheetData>
    <row r="2" spans="1:12" ht="12.75">
      <c r="A2" s="196"/>
      <c r="B2" s="196"/>
      <c r="C2" s="196"/>
      <c r="D2" s="145" t="str">
        <f>YEAR</f>
        <v>OPERATING FUND ACTUAL 1997/98</v>
      </c>
      <c r="E2" s="145"/>
      <c r="F2" s="145"/>
      <c r="G2" s="124"/>
      <c r="H2" s="124"/>
      <c r="I2" s="124"/>
      <c r="J2" s="124"/>
      <c r="K2" s="346"/>
      <c r="L2" s="125" t="s">
        <v>331</v>
      </c>
    </row>
    <row r="3" spans="11:12" ht="12.75">
      <c r="K3" s="195"/>
      <c r="L3" s="195"/>
    </row>
    <row r="4" spans="3:12" ht="15.75">
      <c r="C4" s="408" t="s">
        <v>332</v>
      </c>
      <c r="D4" s="195"/>
      <c r="E4" s="195"/>
      <c r="F4" s="195"/>
      <c r="G4" s="195"/>
      <c r="H4" s="195"/>
      <c r="I4" s="195"/>
      <c r="J4" s="195"/>
      <c r="K4" s="195"/>
      <c r="L4" s="195"/>
    </row>
    <row r="5" spans="3:12" ht="15.75">
      <c r="C5" s="408" t="s">
        <v>333</v>
      </c>
      <c r="D5" s="195"/>
      <c r="E5" s="195"/>
      <c r="F5" s="195"/>
      <c r="G5" s="195"/>
      <c r="H5" s="195"/>
      <c r="I5" s="195"/>
      <c r="J5" s="195"/>
      <c r="K5" s="195"/>
      <c r="L5" s="195"/>
    </row>
    <row r="7" spans="3:10" ht="12.75">
      <c r="C7" s="144" t="s">
        <v>334</v>
      </c>
      <c r="D7" s="124"/>
      <c r="E7" s="124"/>
      <c r="F7" s="124"/>
      <c r="G7" s="124"/>
      <c r="H7" s="124"/>
      <c r="I7" s="124"/>
      <c r="J7" s="151"/>
    </row>
    <row r="8" ht="12.75">
      <c r="C8" s="347"/>
    </row>
    <row r="9" spans="1:12" ht="12.75">
      <c r="A9" s="161"/>
      <c r="B9" s="161"/>
      <c r="C9" s="76" t="s">
        <v>33</v>
      </c>
      <c r="D9" s="75"/>
      <c r="E9" s="74" t="s">
        <v>34</v>
      </c>
      <c r="F9" s="75"/>
      <c r="G9" s="74" t="s">
        <v>35</v>
      </c>
      <c r="H9" s="75"/>
      <c r="I9" s="205"/>
      <c r="J9" s="230"/>
      <c r="K9" s="149"/>
      <c r="L9" s="230"/>
    </row>
    <row r="10" spans="1:12" ht="12.75">
      <c r="A10" s="161"/>
      <c r="B10" s="161"/>
      <c r="C10" s="77" t="s">
        <v>50</v>
      </c>
      <c r="D10" s="79"/>
      <c r="E10" s="78" t="s">
        <v>75</v>
      </c>
      <c r="F10" s="79"/>
      <c r="G10" s="78" t="s">
        <v>76</v>
      </c>
      <c r="H10" s="79"/>
      <c r="I10" s="78" t="s">
        <v>77</v>
      </c>
      <c r="J10" s="238"/>
      <c r="K10" s="78" t="s">
        <v>79</v>
      </c>
      <c r="L10" s="238"/>
    </row>
    <row r="11" spans="1:12" ht="12.75">
      <c r="A11" s="161"/>
      <c r="B11" s="161"/>
      <c r="C11" s="348" t="s">
        <v>123</v>
      </c>
      <c r="D11" s="348" t="s">
        <v>124</v>
      </c>
      <c r="E11" s="348" t="s">
        <v>123</v>
      </c>
      <c r="F11" s="348" t="s">
        <v>124</v>
      </c>
      <c r="G11" s="348" t="s">
        <v>123</v>
      </c>
      <c r="H11" s="348" t="s">
        <v>124</v>
      </c>
      <c r="I11" s="348" t="s">
        <v>123</v>
      </c>
      <c r="J11" s="299" t="s">
        <v>124</v>
      </c>
      <c r="K11" s="348" t="s">
        <v>123</v>
      </c>
      <c r="L11" s="299" t="s">
        <v>124</v>
      </c>
    </row>
    <row r="12" spans="1:12" ht="4.5" customHeight="1">
      <c r="A12" s="161"/>
      <c r="B12" s="161"/>
      <c r="C12" s="161"/>
      <c r="D12" s="161"/>
      <c r="E12" s="161"/>
      <c r="F12" s="161"/>
      <c r="G12" s="161"/>
      <c r="H12" s="161"/>
      <c r="I12" s="161"/>
      <c r="J12" s="161"/>
      <c r="K12" s="161"/>
      <c r="L12" s="161"/>
    </row>
    <row r="13" spans="1:15" ht="12.75">
      <c r="A13" s="203">
        <v>300</v>
      </c>
      <c r="B13" s="423" t="s">
        <v>319</v>
      </c>
      <c r="C13" s="418">
        <f>SUM(C14:C20)</f>
        <v>45092799.79</v>
      </c>
      <c r="D13" s="419">
        <f>C13/$K$56</f>
        <v>0.03975733369317614</v>
      </c>
      <c r="E13" s="418">
        <f>SUM(E14:E20)</f>
        <v>21781244.839999996</v>
      </c>
      <c r="F13" s="419">
        <f>E13/$K$56</f>
        <v>0.019204046397418226</v>
      </c>
      <c r="G13" s="418">
        <f>SUM(G14:G20)</f>
        <v>59056095.300000004</v>
      </c>
      <c r="H13" s="419">
        <f>G13/$K$56</f>
        <v>0.05206846543999239</v>
      </c>
      <c r="I13" s="418"/>
      <c r="J13" s="419"/>
      <c r="K13" s="418">
        <f>SUM(G13,E13,C13,'- 12 -'!K13,'- 12 -'!I13,'- 12 -'!G13,'- 12 -'!E13,'- 12 -'!C13)</f>
        <v>856066762.4199998</v>
      </c>
      <c r="L13" s="419">
        <f aca="true" t="shared" si="0" ref="L13:L20">K13/$K$56</f>
        <v>0.7547753099313347</v>
      </c>
      <c r="N13" s="97" t="s">
        <v>319</v>
      </c>
      <c r="O13" s="118">
        <f>L13</f>
        <v>0.7547753099313347</v>
      </c>
    </row>
    <row r="14" spans="1:15" ht="12.75">
      <c r="A14" s="161"/>
      <c r="B14" s="379" t="s">
        <v>336</v>
      </c>
      <c r="C14" s="418"/>
      <c r="D14" s="419"/>
      <c r="E14" s="418"/>
      <c r="F14" s="419"/>
      <c r="G14" s="418"/>
      <c r="H14" s="419"/>
      <c r="I14" s="418"/>
      <c r="J14" s="419"/>
      <c r="K14" s="418">
        <f>SUM(G14,E14,C14,'- 12 -'!K14,'- 12 -'!I14,'- 12 -'!G14,'- 12 -'!E14,'- 12 -'!C14)</f>
        <v>2921347.5</v>
      </c>
      <c r="L14" s="419">
        <f t="shared" si="0"/>
        <v>0.0025756880906069347</v>
      </c>
      <c r="N14" s="97" t="s">
        <v>479</v>
      </c>
      <c r="O14" s="118">
        <f>L22</f>
        <v>0.0569975906675931</v>
      </c>
    </row>
    <row r="15" spans="1:15" ht="12.75">
      <c r="A15" s="161"/>
      <c r="B15" s="379" t="s">
        <v>337</v>
      </c>
      <c r="C15" s="418">
        <v>2702208.83</v>
      </c>
      <c r="D15" s="419">
        <f>C15/$K$56</f>
        <v>0.0023824783261025603</v>
      </c>
      <c r="E15" s="418">
        <v>1549143.24</v>
      </c>
      <c r="F15" s="419">
        <f>E15/$K$56</f>
        <v>0.0013658456564692287</v>
      </c>
      <c r="G15" s="418">
        <v>2975338.64</v>
      </c>
      <c r="H15" s="419">
        <f>G15/$K$56</f>
        <v>0.0026232908959206783</v>
      </c>
      <c r="I15" s="418"/>
      <c r="J15" s="419"/>
      <c r="K15" s="418">
        <f>SUM(G15,E15,C15,'- 12 -'!K15,'- 12 -'!I15,'- 12 -'!G15,'- 12 -'!E15,'- 12 -'!C15)</f>
        <v>69887177.2</v>
      </c>
      <c r="L15" s="419">
        <f t="shared" si="0"/>
        <v>0.06161799306661618</v>
      </c>
      <c r="N15" s="97" t="s">
        <v>283</v>
      </c>
      <c r="O15" s="118">
        <f>L24</f>
        <v>0.08710343605864636</v>
      </c>
    </row>
    <row r="16" spans="1:15" ht="12.75">
      <c r="A16" s="161"/>
      <c r="B16" s="379" t="s">
        <v>338</v>
      </c>
      <c r="C16" s="418">
        <v>28770746.85</v>
      </c>
      <c r="D16" s="419">
        <f>C16/$K$56</f>
        <v>0.02536653719539082</v>
      </c>
      <c r="E16" s="418"/>
      <c r="F16" s="419">
        <f>E16/$K$56</f>
        <v>0</v>
      </c>
      <c r="G16" s="418"/>
      <c r="H16" s="419">
        <f>G16/$K$56</f>
        <v>0</v>
      </c>
      <c r="I16" s="418"/>
      <c r="J16" s="419"/>
      <c r="K16" s="418">
        <f>SUM(G16,E16,C16,'- 12 -'!K16,'- 12 -'!I16,'- 12 -'!G16,'- 12 -'!E16,'- 12 -'!C16)</f>
        <v>581215148.99</v>
      </c>
      <c r="L16" s="419">
        <f t="shared" si="0"/>
        <v>0.5124446637498203</v>
      </c>
      <c r="N16" s="97" t="s">
        <v>480</v>
      </c>
      <c r="O16" s="118">
        <f>L40</f>
        <v>0.07322548664101623</v>
      </c>
    </row>
    <row r="17" spans="1:15" ht="12.75">
      <c r="A17" s="161"/>
      <c r="B17" s="379" t="s">
        <v>339</v>
      </c>
      <c r="C17" s="418">
        <v>5910340.93</v>
      </c>
      <c r="D17" s="419">
        <f>C17/$K$56</f>
        <v>0.005211018115724922</v>
      </c>
      <c r="E17" s="418">
        <v>99604</v>
      </c>
      <c r="F17" s="419">
        <f>E17/$K$56</f>
        <v>8.781866470072907E-05</v>
      </c>
      <c r="G17" s="418"/>
      <c r="H17" s="419">
        <f>G17/$K$56</f>
        <v>0</v>
      </c>
      <c r="I17" s="418"/>
      <c r="J17" s="419"/>
      <c r="K17" s="418">
        <f>SUM(G17,E17,C17,'- 12 -'!K17,'- 12 -'!I17,'- 12 -'!G17,'- 12 -'!E17,'- 12 -'!C17)</f>
        <v>68318232.58</v>
      </c>
      <c r="L17" s="419">
        <f t="shared" si="0"/>
        <v>0.060234688967204575</v>
      </c>
      <c r="N17" s="97" t="s">
        <v>100</v>
      </c>
      <c r="O17" s="118">
        <f>L49</f>
        <v>0.0017823570968196444</v>
      </c>
    </row>
    <row r="18" spans="1:15" ht="12.75">
      <c r="A18" s="161"/>
      <c r="B18" s="379" t="s">
        <v>340</v>
      </c>
      <c r="C18" s="418">
        <v>4995260.64</v>
      </c>
      <c r="D18" s="419">
        <f>C18/$K$56</f>
        <v>0.0044042118713797564</v>
      </c>
      <c r="E18" s="418">
        <v>19375729.97</v>
      </c>
      <c r="F18" s="419">
        <f>E18/$K$56</f>
        <v>0.01708315663595134</v>
      </c>
      <c r="G18" s="418">
        <v>55138661.03</v>
      </c>
      <c r="H18" s="419">
        <f>G18/$K$56</f>
        <v>0.04861454946629379</v>
      </c>
      <c r="I18" s="418"/>
      <c r="J18" s="419"/>
      <c r="K18" s="418">
        <f>SUM(G18,E18,C18,'- 12 -'!K18,'- 12 -'!I18,'- 12 -'!G18,'- 12 -'!E18,'- 12 -'!C18)</f>
        <v>85691139.64</v>
      </c>
      <c r="L18" s="419">
        <f t="shared" si="0"/>
        <v>0.0755520005207473</v>
      </c>
      <c r="N18" s="97" t="s">
        <v>143</v>
      </c>
      <c r="O18" s="118">
        <f>L48-O17</f>
        <v>0.026115819604589852</v>
      </c>
    </row>
    <row r="19" spans="2:15" ht="12.75">
      <c r="B19" s="388" t="s">
        <v>341</v>
      </c>
      <c r="C19" s="418">
        <v>2714242.54</v>
      </c>
      <c r="D19" s="421">
        <f>C19/$K$56</f>
        <v>0.0023930881845780814</v>
      </c>
      <c r="E19" s="418">
        <v>756767.63</v>
      </c>
      <c r="F19" s="421">
        <f>E19/$K$56</f>
        <v>0.0006672254402969298</v>
      </c>
      <c r="G19" s="418">
        <v>942095.63</v>
      </c>
      <c r="H19" s="421">
        <f>G19/$K$56</f>
        <v>0.0008306250777779217</v>
      </c>
      <c r="I19" s="420"/>
      <c r="J19" s="421"/>
      <c r="K19" s="418">
        <f>SUM(G19,E19,C19,'- 12 -'!K19,'- 12 -'!I19,'- 12 -'!G19,'- 12 -'!E19,'- 12 -'!C19)</f>
        <v>35841942.11</v>
      </c>
      <c r="L19" s="421">
        <f t="shared" si="0"/>
        <v>0.031601055142173325</v>
      </c>
      <c r="O19" s="118"/>
    </row>
    <row r="20" spans="2:15" ht="12.75">
      <c r="B20" s="388" t="s">
        <v>342</v>
      </c>
      <c r="C20" s="420"/>
      <c r="D20" s="421"/>
      <c r="E20" s="420"/>
      <c r="F20" s="421"/>
      <c r="G20" s="420"/>
      <c r="H20" s="421"/>
      <c r="I20" s="420"/>
      <c r="J20" s="421"/>
      <c r="K20" s="418">
        <f>SUM(G20,E20,C20,'- 12 -'!K20,'- 12 -'!I20,'- 12 -'!G20,'- 12 -'!E20,'- 12 -'!C20)</f>
        <v>12191774.4</v>
      </c>
      <c r="L20" s="421">
        <f t="shared" si="0"/>
        <v>0.010749220394166223</v>
      </c>
      <c r="O20" s="118">
        <f>SUM(O13:O18)</f>
        <v>0.9999999999999999</v>
      </c>
    </row>
    <row r="21" spans="3:12" ht="4.5" customHeight="1">
      <c r="C21" s="420"/>
      <c r="D21" s="421"/>
      <c r="E21" s="420"/>
      <c r="F21" s="421"/>
      <c r="G21" s="420"/>
      <c r="H21" s="421"/>
      <c r="I21" s="420"/>
      <c r="J21" s="421"/>
      <c r="K21" s="420"/>
      <c r="L21" s="421"/>
    </row>
    <row r="22" spans="1:12" ht="12.75">
      <c r="A22" s="86">
        <v>400</v>
      </c>
      <c r="B22" s="424" t="s">
        <v>343</v>
      </c>
      <c r="C22" s="418">
        <v>3366098.32</v>
      </c>
      <c r="D22" s="421">
        <f>C22/$K$56</f>
        <v>0.002967815145112319</v>
      </c>
      <c r="E22" s="418">
        <v>2816279.39</v>
      </c>
      <c r="F22" s="421">
        <f>E22/$K$56</f>
        <v>0.0024830518398255472</v>
      </c>
      <c r="G22" s="418">
        <v>8610699.93</v>
      </c>
      <c r="H22" s="421">
        <f>G22/$K$56</f>
        <v>0.007591865487242091</v>
      </c>
      <c r="I22" s="420"/>
      <c r="J22" s="421"/>
      <c r="K22" s="418">
        <f>SUM(G22,E22,C22,'- 12 -'!K22,'- 12 -'!I22,'- 12 -'!G22,'- 12 -'!E22,'- 12 -'!C22)</f>
        <v>64646713.09</v>
      </c>
      <c r="L22" s="421">
        <f>K22/$K$56</f>
        <v>0.0569975906675931</v>
      </c>
    </row>
    <row r="23" spans="3:12" ht="4.5" customHeight="1">
      <c r="C23" s="420"/>
      <c r="D23" s="421"/>
      <c r="E23" s="420"/>
      <c r="F23" s="421"/>
      <c r="G23" s="420"/>
      <c r="H23" s="421"/>
      <c r="I23" s="420"/>
      <c r="J23" s="421"/>
      <c r="K23" s="420"/>
      <c r="L23" s="421"/>
    </row>
    <row r="24" spans="1:15" ht="12.75">
      <c r="A24" s="425" t="s">
        <v>344</v>
      </c>
      <c r="B24" s="424" t="s">
        <v>283</v>
      </c>
      <c r="C24" s="420">
        <f>SUM(C25:C38)</f>
        <v>5750980.919999999</v>
      </c>
      <c r="D24" s="421">
        <f aca="true" t="shared" si="1" ref="D24:D38">C24/$K$56</f>
        <v>0.005070513886126765</v>
      </c>
      <c r="E24" s="420">
        <f>SUM(E25:E38)</f>
        <v>11268417.61</v>
      </c>
      <c r="F24" s="421">
        <f aca="true" t="shared" si="2" ref="F24:F38">E24/$K$56</f>
        <v>0.009935116941090526</v>
      </c>
      <c r="G24" s="420">
        <f>SUM(G25:G38)</f>
        <v>51220356.260000005</v>
      </c>
      <c r="H24" s="421">
        <f aca="true" t="shared" si="3" ref="H24:H38">G24/$K$56</f>
        <v>0.04515986599181589</v>
      </c>
      <c r="I24" s="420"/>
      <c r="J24" s="421"/>
      <c r="K24" s="418">
        <f>SUM(G24,E24,C24,'- 12 -'!K24,'- 12 -'!I24,'- 12 -'!G24,'- 12 -'!E24,'- 12 -'!C24)</f>
        <v>98792787.1</v>
      </c>
      <c r="L24" s="421">
        <f aca="true" t="shared" si="4" ref="L24:L38">K24/$K$56</f>
        <v>0.08710343605864636</v>
      </c>
      <c r="N24" s="97" t="s">
        <v>71</v>
      </c>
      <c r="O24" s="118">
        <f>'- 12 -'!D56</f>
        <v>0.5658836894699949</v>
      </c>
    </row>
    <row r="25" spans="2:15" ht="12.75">
      <c r="B25" s="388" t="s">
        <v>345</v>
      </c>
      <c r="C25" s="418">
        <v>1709642.96</v>
      </c>
      <c r="D25" s="421">
        <f t="shared" si="1"/>
        <v>0.001507354743405907</v>
      </c>
      <c r="E25" s="418">
        <v>484821.33</v>
      </c>
      <c r="F25" s="421">
        <f t="shared" si="2"/>
        <v>0.0004274563453177736</v>
      </c>
      <c r="G25" s="418">
        <v>1497549.27</v>
      </c>
      <c r="H25" s="421">
        <f t="shared" si="3"/>
        <v>0.0013203563834278903</v>
      </c>
      <c r="I25" s="420"/>
      <c r="J25" s="421"/>
      <c r="K25" s="418">
        <f>SUM(G25,E25,C25,'- 12 -'!K25,'- 12 -'!I25,'- 12 -'!G25,'- 12 -'!E25,'- 12 -'!C25)</f>
        <v>13538256.450000001</v>
      </c>
      <c r="L25" s="421">
        <f t="shared" si="4"/>
        <v>0.011936384119262608</v>
      </c>
      <c r="N25" s="97" t="s">
        <v>72</v>
      </c>
      <c r="O25" s="118">
        <f>'- 12 -'!F56</f>
        <v>0.1288472030840308</v>
      </c>
    </row>
    <row r="26" spans="2:15" ht="12.75">
      <c r="B26" s="388" t="s">
        <v>346</v>
      </c>
      <c r="C26" s="418">
        <v>140448.77</v>
      </c>
      <c r="D26" s="421">
        <f t="shared" si="1"/>
        <v>0.00012383060359282574</v>
      </c>
      <c r="E26" s="418">
        <v>175095.07</v>
      </c>
      <c r="F26" s="421">
        <f t="shared" si="2"/>
        <v>0.00015437748728043738</v>
      </c>
      <c r="G26" s="418">
        <v>394277.32</v>
      </c>
      <c r="H26" s="421">
        <f t="shared" si="3"/>
        <v>0.0003476256753160723</v>
      </c>
      <c r="I26" s="420"/>
      <c r="J26" s="421"/>
      <c r="K26" s="418">
        <f>SUM(G26,E26,C26,'- 12 -'!K26,'- 12 -'!I26,'- 12 -'!G26,'- 12 -'!E26,'- 12 -'!C26)</f>
        <v>5723507.470000001</v>
      </c>
      <c r="L26" s="421">
        <f t="shared" si="4"/>
        <v>0.005046291147143169</v>
      </c>
      <c r="N26" s="97" t="s">
        <v>323</v>
      </c>
      <c r="O26" s="118">
        <f>'- 12 -'!H56</f>
        <v>0.023157349145157796</v>
      </c>
    </row>
    <row r="27" spans="2:15" ht="12.75">
      <c r="B27" s="388" t="s">
        <v>347</v>
      </c>
      <c r="C27" s="420"/>
      <c r="D27" s="421">
        <f t="shared" si="1"/>
        <v>0</v>
      </c>
      <c r="E27" s="420"/>
      <c r="F27" s="421">
        <f t="shared" si="2"/>
        <v>0</v>
      </c>
      <c r="G27" s="418">
        <v>29141849.2</v>
      </c>
      <c r="H27" s="421">
        <f t="shared" si="3"/>
        <v>0.02569373000736928</v>
      </c>
      <c r="I27" s="420"/>
      <c r="J27" s="421"/>
      <c r="K27" s="418">
        <f>SUM(G27,E27,C27,'- 12 -'!K27,'- 12 -'!I27,'- 12 -'!G27,'- 12 -'!E27,'- 12 -'!C27)</f>
        <v>29141849.2</v>
      </c>
      <c r="L27" s="421">
        <f t="shared" si="4"/>
        <v>0.02569373000736928</v>
      </c>
      <c r="M27" s="436" t="s">
        <v>424</v>
      </c>
      <c r="N27" s="97" t="s">
        <v>74</v>
      </c>
      <c r="O27" s="118">
        <f>'- 12 -'!J56</f>
        <v>0.007056372364218908</v>
      </c>
    </row>
    <row r="28" spans="2:15" ht="12.75" customHeight="1">
      <c r="B28" s="388" t="s">
        <v>348</v>
      </c>
      <c r="C28" s="418">
        <v>2844783.3</v>
      </c>
      <c r="D28" s="421">
        <f t="shared" si="1"/>
        <v>0.002508183112816087</v>
      </c>
      <c r="E28" s="418">
        <v>506535.79</v>
      </c>
      <c r="F28" s="421">
        <f t="shared" si="2"/>
        <v>0.0004466015089848692</v>
      </c>
      <c r="G28" s="418">
        <v>621046.69</v>
      </c>
      <c r="H28" s="421">
        <f t="shared" si="3"/>
        <v>0.0005475632608389987</v>
      </c>
      <c r="I28" s="420"/>
      <c r="J28" s="421"/>
      <c r="K28" s="418">
        <f>SUM(G28,E28,C28,'- 12 -'!K28,'- 12 -'!I28,'- 12 -'!G28,'- 12 -'!E28,'- 12 -'!C28)</f>
        <v>8401008.219999999</v>
      </c>
      <c r="L28" s="421">
        <f t="shared" si="4"/>
        <v>0.007406984900408102</v>
      </c>
      <c r="M28" s="435" t="s">
        <v>494</v>
      </c>
      <c r="N28" s="97" t="s">
        <v>502</v>
      </c>
      <c r="O28" s="118">
        <f>'- 12 -'!L56</f>
        <v>0.03572894738898562</v>
      </c>
    </row>
    <row r="29" spans="2:15" ht="12.75" customHeight="1">
      <c r="B29" s="388" t="s">
        <v>349</v>
      </c>
      <c r="C29" s="420"/>
      <c r="D29" s="421">
        <f t="shared" si="1"/>
        <v>0</v>
      </c>
      <c r="E29" s="418">
        <v>7737081.44</v>
      </c>
      <c r="F29" s="421">
        <f t="shared" si="2"/>
        <v>0.006821615203622285</v>
      </c>
      <c r="G29" s="420"/>
      <c r="H29" s="421">
        <f t="shared" si="3"/>
        <v>0</v>
      </c>
      <c r="I29" s="420"/>
      <c r="J29" s="421"/>
      <c r="K29" s="418">
        <f>SUM(G29,E29,C29,'- 12 -'!K29,'- 12 -'!I29,'- 12 -'!G29,'- 12 -'!E29,'- 12 -'!C29)</f>
        <v>7737081.44</v>
      </c>
      <c r="L29" s="421">
        <f t="shared" si="4"/>
        <v>0.006821615203622285</v>
      </c>
      <c r="M29" s="437" t="s">
        <v>424</v>
      </c>
      <c r="N29" s="97" t="s">
        <v>482</v>
      </c>
      <c r="O29" s="118">
        <f>D56</f>
        <v>0.053587230870085004</v>
      </c>
    </row>
    <row r="30" spans="2:15" ht="12.75" customHeight="1">
      <c r="B30" s="388" t="s">
        <v>350</v>
      </c>
      <c r="C30" s="420"/>
      <c r="D30" s="421">
        <f t="shared" si="1"/>
        <v>0</v>
      </c>
      <c r="E30" s="420"/>
      <c r="F30" s="421">
        <f t="shared" si="2"/>
        <v>0</v>
      </c>
      <c r="G30" s="420"/>
      <c r="H30" s="421">
        <f t="shared" si="3"/>
        <v>0</v>
      </c>
      <c r="I30" s="420"/>
      <c r="J30" s="421"/>
      <c r="K30" s="418">
        <f>SUM(G30,E30,C30,'- 12 -'!K30,'- 12 -'!I30,'- 12 -'!G30,'- 12 -'!E30,'- 12 -'!C30)</f>
        <v>363619.3</v>
      </c>
      <c r="L30" s="421">
        <f t="shared" si="4"/>
        <v>0.00032059517073022983</v>
      </c>
      <c r="N30" s="97" t="s">
        <v>325</v>
      </c>
      <c r="O30" s="118">
        <f>F56</f>
        <v>0.0398433435071028</v>
      </c>
    </row>
    <row r="31" spans="2:15" ht="12.75" customHeight="1">
      <c r="B31" s="388" t="s">
        <v>351</v>
      </c>
      <c r="C31" s="418">
        <v>94990</v>
      </c>
      <c r="D31" s="421">
        <f t="shared" si="1"/>
        <v>8.375060198307552E-05</v>
      </c>
      <c r="E31" s="420"/>
      <c r="F31" s="421">
        <f t="shared" si="2"/>
        <v>0</v>
      </c>
      <c r="G31" s="420"/>
      <c r="H31" s="421">
        <f t="shared" si="3"/>
        <v>0</v>
      </c>
      <c r="I31" s="420"/>
      <c r="J31" s="421"/>
      <c r="K31" s="418">
        <f>SUM(G31,E31,C31,'- 12 -'!K31,'- 12 -'!I31,'- 12 -'!G31,'- 12 -'!E31,'- 12 -'!C31)</f>
        <v>746781.22</v>
      </c>
      <c r="L31" s="421">
        <f t="shared" si="4"/>
        <v>0.0006584206413796774</v>
      </c>
      <c r="N31" s="97" t="s">
        <v>481</v>
      </c>
      <c r="O31" s="118">
        <f>H56</f>
        <v>0.11799768746901464</v>
      </c>
    </row>
    <row r="32" spans="2:15" ht="12.75" customHeight="1">
      <c r="B32" s="388" t="s">
        <v>352</v>
      </c>
      <c r="C32" s="420"/>
      <c r="D32" s="421">
        <f t="shared" si="1"/>
        <v>0</v>
      </c>
      <c r="E32" s="418">
        <v>639569.45</v>
      </c>
      <c r="F32" s="421">
        <f t="shared" si="2"/>
        <v>0.0005638943725390517</v>
      </c>
      <c r="G32" s="418">
        <v>3143299.17</v>
      </c>
      <c r="H32" s="421">
        <f t="shared" si="3"/>
        <v>0.0027713780155848157</v>
      </c>
      <c r="I32" s="420"/>
      <c r="J32" s="421"/>
      <c r="K32" s="418">
        <f>SUM(G32,E32,C32,'- 12 -'!K32,'- 12 -'!I32,'- 12 -'!G32,'- 12 -'!E32,'- 12 -'!C32)</f>
        <v>4206584.26</v>
      </c>
      <c r="L32" s="421">
        <f t="shared" si="4"/>
        <v>0.0037088531852566614</v>
      </c>
      <c r="N32" s="97" t="s">
        <v>77</v>
      </c>
      <c r="O32" s="118">
        <f>J56</f>
        <v>0.027898176701409497</v>
      </c>
    </row>
    <row r="33" spans="2:15" ht="12.75">
      <c r="B33" s="388" t="s">
        <v>353</v>
      </c>
      <c r="C33" s="418">
        <v>356884.76</v>
      </c>
      <c r="D33" s="421">
        <f t="shared" si="1"/>
        <v>0.00031465747435083095</v>
      </c>
      <c r="E33" s="418">
        <v>1600356.53</v>
      </c>
      <c r="F33" s="421">
        <f t="shared" si="2"/>
        <v>0.0014109992922944085</v>
      </c>
      <c r="G33" s="418">
        <v>11159531.16</v>
      </c>
      <c r="H33" s="421">
        <f t="shared" si="3"/>
        <v>0.009839114143582368</v>
      </c>
      <c r="I33" s="420"/>
      <c r="J33" s="421"/>
      <c r="K33" s="418">
        <f>SUM(G33,E33,C33,'- 12 -'!K33,'- 12 -'!I33,'- 12 -'!G33,'- 12 -'!E33,'- 12 -'!C33)</f>
        <v>16243256.459999999</v>
      </c>
      <c r="L33" s="421">
        <f t="shared" si="4"/>
        <v>0.0143213233676227</v>
      </c>
      <c r="O33" s="118"/>
    </row>
    <row r="34" spans="2:15" ht="12.75">
      <c r="B34" s="388" t="s">
        <v>354</v>
      </c>
      <c r="C34" s="418">
        <v>92565.13</v>
      </c>
      <c r="D34" s="421">
        <f t="shared" si="1"/>
        <v>8.161264722751494E-05</v>
      </c>
      <c r="E34" s="418">
        <v>88828</v>
      </c>
      <c r="F34" s="421">
        <f t="shared" si="2"/>
        <v>7.831770157861494E-05</v>
      </c>
      <c r="G34" s="418">
        <v>1444672.74</v>
      </c>
      <c r="H34" s="421">
        <f t="shared" si="3"/>
        <v>0.0012737363053325523</v>
      </c>
      <c r="I34" s="420"/>
      <c r="J34" s="421"/>
      <c r="K34" s="418">
        <f>SUM(G34,E34,C34,'- 12 -'!K34,'- 12 -'!I34,'- 12 -'!G34,'- 12 -'!E34,'- 12 -'!C34)</f>
        <v>4043755.14</v>
      </c>
      <c r="L34" s="421">
        <f t="shared" si="4"/>
        <v>0.00356529031737189</v>
      </c>
      <c r="O34" s="118">
        <f>SUM(O24:O32)</f>
        <v>0.9999999999999998</v>
      </c>
    </row>
    <row r="35" spans="1:12" ht="12.75">
      <c r="A35" s="170"/>
      <c r="B35" s="417" t="s">
        <v>355</v>
      </c>
      <c r="C35" s="420"/>
      <c r="D35" s="421">
        <f t="shared" si="1"/>
        <v>0</v>
      </c>
      <c r="E35" s="420"/>
      <c r="F35" s="421">
        <f t="shared" si="2"/>
        <v>0</v>
      </c>
      <c r="G35" s="418">
        <v>3782821.39</v>
      </c>
      <c r="H35" s="421">
        <f t="shared" si="3"/>
        <v>0.0033352307464675703</v>
      </c>
      <c r="I35" s="420"/>
      <c r="J35" s="421"/>
      <c r="K35" s="418">
        <f>SUM(G35,E35,C35,'- 12 -'!K35,'- 12 -'!I35,'- 12 -'!G35,'- 12 -'!E35,'- 12 -'!C35)</f>
        <v>3782821.39</v>
      </c>
      <c r="L35" s="421">
        <f t="shared" si="4"/>
        <v>0.0033352307464675703</v>
      </c>
    </row>
    <row r="36" spans="2:12" ht="12.75">
      <c r="B36" s="388" t="s">
        <v>356</v>
      </c>
      <c r="C36" s="420">
        <v>3961</v>
      </c>
      <c r="D36" s="421">
        <f>C36/K56</f>
        <v>3.4923269234125922E-06</v>
      </c>
      <c r="E36" s="420">
        <v>10325</v>
      </c>
      <c r="F36" s="421">
        <f>E36/K56</f>
        <v>9.10332630250821E-06</v>
      </c>
      <c r="G36" s="420">
        <v>7398</v>
      </c>
      <c r="H36" s="421">
        <f>G36/K56</f>
        <v>6.522654526484816E-06</v>
      </c>
      <c r="I36" s="420"/>
      <c r="J36" s="421"/>
      <c r="K36" s="418">
        <f>SUM(G36,E36,C36,'- 12 -'!K36,'- 12 -'!I36,'- 12 -'!G36,'- 12 -'!E36,'- 12 -'!C36)</f>
        <v>696625.6</v>
      </c>
      <c r="L36" s="421">
        <f t="shared" si="4"/>
        <v>0.0006141995300223304</v>
      </c>
    </row>
    <row r="37" spans="2:12" ht="12.75">
      <c r="B37" s="388" t="s">
        <v>357</v>
      </c>
      <c r="C37" s="418">
        <v>315096.78</v>
      </c>
      <c r="D37" s="421">
        <f t="shared" si="1"/>
        <v>0.00027781392786534073</v>
      </c>
      <c r="E37" s="418">
        <v>25315</v>
      </c>
      <c r="F37" s="421">
        <f t="shared" si="2"/>
        <v>2.231968090537485E-05</v>
      </c>
      <c r="G37" s="418">
        <v>18794</v>
      </c>
      <c r="H37" s="421">
        <f t="shared" si="3"/>
        <v>1.6570258065795573E-05</v>
      </c>
      <c r="I37" s="420"/>
      <c r="J37" s="421"/>
      <c r="K37" s="418">
        <f>SUM(G37,E37,C37,'- 12 -'!K37,'- 12 -'!I37,'- 12 -'!G37,'- 12 -'!E37,'- 12 -'!C37)</f>
        <v>2252403.1</v>
      </c>
      <c r="L37" s="421">
        <f t="shared" si="4"/>
        <v>0.001985894468191867</v>
      </c>
    </row>
    <row r="38" spans="2:12" ht="12.75">
      <c r="B38" s="388" t="s">
        <v>358</v>
      </c>
      <c r="C38" s="418">
        <v>192608.22</v>
      </c>
      <c r="D38" s="421">
        <f t="shared" si="1"/>
        <v>0.0001698184479617712</v>
      </c>
      <c r="E38" s="418">
        <v>490</v>
      </c>
      <c r="F38" s="421">
        <f t="shared" si="2"/>
        <v>4.3202226520377944E-07</v>
      </c>
      <c r="G38" s="418">
        <v>9117.32</v>
      </c>
      <c r="H38" s="421">
        <f t="shared" si="3"/>
        <v>8.038541304056576E-06</v>
      </c>
      <c r="I38" s="420"/>
      <c r="J38" s="421"/>
      <c r="K38" s="418">
        <f>SUM(G38,E38,C38,'- 12 -'!K38,'- 12 -'!I38,'- 12 -'!G38,'- 12 -'!E38,'- 12 -'!C38)</f>
        <v>1915237.8499999999</v>
      </c>
      <c r="L38" s="421">
        <f t="shared" si="4"/>
        <v>0.0016886232537979924</v>
      </c>
    </row>
    <row r="39" spans="3:12" ht="4.5" customHeight="1">
      <c r="C39" s="422"/>
      <c r="D39" s="422"/>
      <c r="E39" s="422"/>
      <c r="F39" s="422"/>
      <c r="G39" s="422"/>
      <c r="H39" s="422"/>
      <c r="I39" s="422"/>
      <c r="J39" s="422"/>
      <c r="K39" s="422"/>
      <c r="L39" s="422"/>
    </row>
    <row r="40" spans="1:12" ht="12.75">
      <c r="A40" s="86">
        <v>700</v>
      </c>
      <c r="B40" s="424" t="s">
        <v>359</v>
      </c>
      <c r="C40" s="420">
        <f>SUM(C41:C46)</f>
        <v>6568801.239999999</v>
      </c>
      <c r="D40" s="421">
        <f aca="true" t="shared" si="5" ref="D40:D46">C40/$K$56</f>
        <v>0.005791568145669785</v>
      </c>
      <c r="E40" s="420">
        <f>SUM(E41:E46)</f>
        <v>9324410.350000001</v>
      </c>
      <c r="F40" s="421">
        <f aca="true" t="shared" si="6" ref="F40:F46">E40/$K$56</f>
        <v>0.008221128328768503</v>
      </c>
      <c r="G40" s="420">
        <f>SUM(G41:G46)</f>
        <v>14945920.360000001</v>
      </c>
      <c r="H40" s="421">
        <f aca="true" t="shared" si="7" ref="H40:H46">G40/$K$56</f>
        <v>0.013177490549964258</v>
      </c>
      <c r="I40" s="420"/>
      <c r="J40" s="421"/>
      <c r="K40" s="418">
        <f>SUM(G40,E40,C40,'- 12 -'!K40,'- 12 -'!I40,'- 12 -'!G40,'- 12 -'!E40,'- 12 -'!C40)</f>
        <v>83052405.73</v>
      </c>
      <c r="L40" s="421">
        <f aca="true" t="shared" si="8" ref="L40:L46">K40/$K$56</f>
        <v>0.07322548664101623</v>
      </c>
    </row>
    <row r="41" spans="2:12" ht="12.75">
      <c r="B41" s="388" t="s">
        <v>360</v>
      </c>
      <c r="C41" s="418">
        <v>2538659.09</v>
      </c>
      <c r="D41" s="421">
        <f t="shared" si="5"/>
        <v>0.0022382801033509494</v>
      </c>
      <c r="E41" s="418">
        <v>8969313.700000001</v>
      </c>
      <c r="F41" s="421">
        <f t="shared" si="6"/>
        <v>0.00790804739183121</v>
      </c>
      <c r="G41" s="418">
        <v>12469627.71</v>
      </c>
      <c r="H41" s="421">
        <f t="shared" si="7"/>
        <v>0.010994197570453095</v>
      </c>
      <c r="I41" s="420"/>
      <c r="J41" s="421"/>
      <c r="K41" s="418">
        <f>SUM(G41,E41,C41,'- 12 -'!K41,'- 12 -'!I41,'- 12 -'!G41,'- 12 -'!E41,'- 12 -'!C41)</f>
        <v>43756987.08</v>
      </c>
      <c r="L41" s="421">
        <f t="shared" si="8"/>
        <v>0.03857957689141655</v>
      </c>
    </row>
    <row r="42" spans="2:12" ht="12.75">
      <c r="B42" s="388" t="s">
        <v>361</v>
      </c>
      <c r="C42" s="420"/>
      <c r="D42" s="421">
        <f t="shared" si="5"/>
        <v>0</v>
      </c>
      <c r="E42" s="420"/>
      <c r="F42" s="421">
        <f t="shared" si="6"/>
        <v>0</v>
      </c>
      <c r="G42" s="420"/>
      <c r="H42" s="421">
        <f t="shared" si="7"/>
        <v>0</v>
      </c>
      <c r="I42" s="420"/>
      <c r="J42" s="421"/>
      <c r="K42" s="418">
        <f>SUM(G42,E42,C42,'- 12 -'!K42,'- 12 -'!I42,'- 12 -'!G42,'- 12 -'!E42,'- 12 -'!C42)</f>
        <v>7483875.4</v>
      </c>
      <c r="L42" s="421">
        <f t="shared" si="8"/>
        <v>0.006598368985328246</v>
      </c>
    </row>
    <row r="43" spans="2:12" ht="12.75">
      <c r="B43" s="388" t="s">
        <v>362</v>
      </c>
      <c r="C43" s="418">
        <v>2833396.86</v>
      </c>
      <c r="D43" s="421">
        <f t="shared" si="5"/>
        <v>0.0024981439381193383</v>
      </c>
      <c r="E43" s="418">
        <v>16419</v>
      </c>
      <c r="F43" s="421">
        <f t="shared" si="6"/>
        <v>1.4476272596695621E-05</v>
      </c>
      <c r="G43" s="418">
        <v>70099</v>
      </c>
      <c r="H43" s="421">
        <f t="shared" si="7"/>
        <v>6.180475258881578E-05</v>
      </c>
      <c r="I43" s="420"/>
      <c r="J43" s="421"/>
      <c r="K43" s="418">
        <f>SUM(G43,E43,C43,'- 12 -'!K43,'- 12 -'!I43,'- 12 -'!G43,'- 12 -'!E43,'- 12 -'!C43)</f>
        <v>4788476.33</v>
      </c>
      <c r="L43" s="421">
        <f t="shared" si="8"/>
        <v>0.004221894675431184</v>
      </c>
    </row>
    <row r="44" spans="2:12" ht="12.75">
      <c r="B44" s="388" t="s">
        <v>363</v>
      </c>
      <c r="C44" s="418">
        <v>256738.65</v>
      </c>
      <c r="D44" s="421">
        <f t="shared" si="5"/>
        <v>0.0002263608431395108</v>
      </c>
      <c r="E44" s="418">
        <v>294061</v>
      </c>
      <c r="F44" s="421">
        <f t="shared" si="6"/>
        <v>0.00025926714148589503</v>
      </c>
      <c r="G44" s="418">
        <v>2063966.65</v>
      </c>
      <c r="H44" s="421">
        <f t="shared" si="7"/>
        <v>0.0018197541784450125</v>
      </c>
      <c r="I44" s="420"/>
      <c r="J44" s="421"/>
      <c r="K44" s="418">
        <f>SUM(G44,E44,C44,'- 12 -'!K44,'- 12 -'!I44,'- 12 -'!G44,'- 12 -'!E44,'- 12 -'!C44)</f>
        <v>9357023.03</v>
      </c>
      <c r="L44" s="421">
        <f t="shared" si="8"/>
        <v>0.008249882214254146</v>
      </c>
    </row>
    <row r="45" spans="2:12" ht="12.75">
      <c r="B45" s="388" t="s">
        <v>364</v>
      </c>
      <c r="C45" s="420"/>
      <c r="D45" s="421">
        <f t="shared" si="5"/>
        <v>0</v>
      </c>
      <c r="E45" s="418">
        <v>176</v>
      </c>
      <c r="F45" s="421">
        <f t="shared" si="6"/>
        <v>1.5517534423645953E-07</v>
      </c>
      <c r="G45" s="418">
        <v>270434</v>
      </c>
      <c r="H45" s="421">
        <f t="shared" si="7"/>
        <v>0.0002384357332002426</v>
      </c>
      <c r="I45" s="420"/>
      <c r="J45" s="421"/>
      <c r="K45" s="418">
        <f>SUM(G45,E45,C45,'- 12 -'!K45,'- 12 -'!I45,'- 12 -'!G45,'- 12 -'!E45,'- 12 -'!C45)</f>
        <v>340650</v>
      </c>
      <c r="L45" s="421">
        <f t="shared" si="8"/>
        <v>0.00030034364212585196</v>
      </c>
    </row>
    <row r="46" spans="2:12" ht="12.75">
      <c r="B46" s="388" t="s">
        <v>365</v>
      </c>
      <c r="C46" s="418">
        <v>940006.64</v>
      </c>
      <c r="D46" s="421">
        <f t="shared" si="5"/>
        <v>0.0008287832610599869</v>
      </c>
      <c r="E46" s="418">
        <v>44440.65</v>
      </c>
      <c r="F46" s="421">
        <f t="shared" si="6"/>
        <v>3.9182347510466E-05</v>
      </c>
      <c r="G46" s="418">
        <v>71793</v>
      </c>
      <c r="H46" s="421">
        <f t="shared" si="7"/>
        <v>6.329831527709171E-05</v>
      </c>
      <c r="I46" s="420"/>
      <c r="J46" s="421"/>
      <c r="K46" s="418">
        <f>SUM(G46,E46,C46,'- 12 -'!K46,'- 12 -'!I46,'- 12 -'!G46,'- 12 -'!E46,'- 12 -'!C46)</f>
        <v>17325393.89</v>
      </c>
      <c r="L46" s="421">
        <f t="shared" si="8"/>
        <v>0.015275420232460243</v>
      </c>
    </row>
    <row r="47" spans="3:12" ht="4.5" customHeight="1">
      <c r="C47" s="422"/>
      <c r="D47" s="422"/>
      <c r="E47" s="422"/>
      <c r="F47" s="422"/>
      <c r="G47" s="422"/>
      <c r="H47" s="422"/>
      <c r="I47" s="422"/>
      <c r="J47" s="422"/>
      <c r="K47" s="422"/>
      <c r="L47" s="422"/>
    </row>
    <row r="48" spans="1:12" ht="12.75">
      <c r="A48" s="86">
        <v>900</v>
      </c>
      <c r="B48" s="424" t="s">
        <v>143</v>
      </c>
      <c r="C48" s="420"/>
      <c r="D48" s="421"/>
      <c r="E48" s="420"/>
      <c r="F48" s="421"/>
      <c r="G48" s="420"/>
      <c r="H48" s="421"/>
      <c r="I48" s="420">
        <f>SUM(I49:I54)</f>
        <v>31642134.41</v>
      </c>
      <c r="J48" s="421">
        <f>I48/$K$56</f>
        <v>0.027898176701409497</v>
      </c>
      <c r="K48" s="420">
        <f>SUM(I48,E48)</f>
        <v>31642134.41</v>
      </c>
      <c r="L48" s="421">
        <f>K48/$K$56</f>
        <v>0.027898176701409497</v>
      </c>
    </row>
    <row r="49" spans="2:12" ht="12.75">
      <c r="B49" s="388" t="s">
        <v>366</v>
      </c>
      <c r="C49" s="420"/>
      <c r="D49" s="421"/>
      <c r="E49" s="420"/>
      <c r="F49" s="421"/>
      <c r="G49" s="420"/>
      <c r="H49" s="421"/>
      <c r="I49" s="420">
        <f>'- 10 -'!G25</f>
        <v>2021550.85</v>
      </c>
      <c r="J49" s="421">
        <f>I49/$K$56</f>
        <v>0.0017823570968196444</v>
      </c>
      <c r="K49" s="420">
        <f>I49</f>
        <v>2021550.85</v>
      </c>
      <c r="L49" s="421">
        <f>K49/$K$56</f>
        <v>0.0017823570968196444</v>
      </c>
    </row>
    <row r="50" spans="2:12" ht="12.75">
      <c r="B50" s="388" t="s">
        <v>367</v>
      </c>
      <c r="C50" s="420"/>
      <c r="D50" s="421"/>
      <c r="E50" s="420"/>
      <c r="F50" s="421"/>
      <c r="G50" s="420"/>
      <c r="H50" s="421"/>
      <c r="I50" s="420"/>
      <c r="J50" s="421"/>
      <c r="K50" s="420"/>
      <c r="L50" s="421"/>
    </row>
    <row r="51" spans="2:12" ht="12.75">
      <c r="B51" s="388" t="s">
        <v>368</v>
      </c>
      <c r="C51" s="420"/>
      <c r="D51" s="421"/>
      <c r="E51" s="420"/>
      <c r="F51" s="421"/>
      <c r="G51" s="420"/>
      <c r="H51" s="421"/>
      <c r="I51" s="420">
        <f>'- 10 -'!C32</f>
        <v>19262270.68</v>
      </c>
      <c r="J51" s="421">
        <f>I51/$K$56</f>
        <v>0.016983122065595803</v>
      </c>
      <c r="K51" s="420">
        <f>I51</f>
        <v>19262270.68</v>
      </c>
      <c r="L51" s="421">
        <f>K51/$K$56</f>
        <v>0.016983122065595803</v>
      </c>
    </row>
    <row r="52" spans="2:12" ht="12.75">
      <c r="B52" s="388" t="s">
        <v>369</v>
      </c>
      <c r="C52" s="420"/>
      <c r="D52" s="421"/>
      <c r="E52" s="420"/>
      <c r="F52" s="421"/>
      <c r="G52" s="420"/>
      <c r="H52" s="421"/>
      <c r="I52" s="420"/>
      <c r="J52" s="421"/>
      <c r="K52" s="420"/>
      <c r="L52" s="421"/>
    </row>
    <row r="53" spans="2:12" ht="12.75">
      <c r="B53" s="388" t="s">
        <v>370</v>
      </c>
      <c r="C53" s="420"/>
      <c r="D53" s="421"/>
      <c r="E53" s="420"/>
      <c r="F53" s="421"/>
      <c r="G53" s="420"/>
      <c r="H53" s="421"/>
      <c r="I53" s="420">
        <f>'- 10 -'!C33</f>
        <v>10358312.879999999</v>
      </c>
      <c r="J53" s="421">
        <f>I53/$K$56</f>
        <v>0.009132697538994048</v>
      </c>
      <c r="K53" s="420">
        <f>I53</f>
        <v>10358312.879999999</v>
      </c>
      <c r="L53" s="421">
        <f>K53/$K$56</f>
        <v>0.009132697538994048</v>
      </c>
    </row>
    <row r="54" spans="2:12" ht="12.75">
      <c r="B54" s="388" t="s">
        <v>371</v>
      </c>
      <c r="C54" s="420"/>
      <c r="D54" s="421"/>
      <c r="E54" s="422"/>
      <c r="F54" s="421"/>
      <c r="G54" s="420"/>
      <c r="H54" s="421"/>
      <c r="I54" s="420"/>
      <c r="J54" s="421"/>
      <c r="K54" s="420">
        <f>E54</f>
        <v>0</v>
      </c>
      <c r="L54" s="421">
        <f>K54/$K$56</f>
        <v>0</v>
      </c>
    </row>
    <row r="55" spans="3:12" ht="4.5" customHeight="1">
      <c r="C55" s="170"/>
      <c r="D55" s="257"/>
      <c r="E55" s="170"/>
      <c r="F55" s="257"/>
      <c r="G55" s="170"/>
      <c r="H55" s="257"/>
      <c r="I55" s="170"/>
      <c r="J55" s="257"/>
      <c r="K55" s="170"/>
      <c r="L55" s="170"/>
    </row>
    <row r="56" spans="2:12" ht="12.75">
      <c r="B56" s="351" t="s">
        <v>372</v>
      </c>
      <c r="C56" s="352">
        <f>SUM(C48,C40,C24,C22,C13)</f>
        <v>60778680.269999996</v>
      </c>
      <c r="D56" s="353">
        <f>C56/$K$56</f>
        <v>0.053587230870085004</v>
      </c>
      <c r="E56" s="352">
        <f>SUM(E48,E40,E24,E22,E13)</f>
        <v>45190352.19</v>
      </c>
      <c r="F56" s="353">
        <f>E56/$K$56</f>
        <v>0.0398433435071028</v>
      </c>
      <c r="G56" s="352">
        <f>SUM(G48,G40,G24,G22,G13)</f>
        <v>133833071.85000002</v>
      </c>
      <c r="H56" s="353">
        <f>G56/$K$56</f>
        <v>0.11799768746901464</v>
      </c>
      <c r="I56" s="352">
        <f>SUM(I48,I40,I24,I22,I13)</f>
        <v>31642134.41</v>
      </c>
      <c r="J56" s="353">
        <f>I56/$K$56</f>
        <v>0.027898176701409497</v>
      </c>
      <c r="K56" s="352">
        <f>SUM(K48,K40,K24,K22,K13)</f>
        <v>1134200802.75</v>
      </c>
      <c r="L56" s="353">
        <f>K56/$K$56</f>
        <v>1</v>
      </c>
    </row>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5905511811023623" right="0.11811023622047245" top="0.5905511811023623" bottom="0" header="0" footer="0"/>
  <pageSetup fitToHeight="1" fitToWidth="1" horizontalDpi="600" verticalDpi="600" orientation="landscape" scale="81"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K77"/>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5.83203125" style="97" customWidth="1"/>
    <col min="7" max="7" width="7.83203125" style="97" customWidth="1"/>
    <col min="8" max="8" width="9.83203125" style="97" customWidth="1"/>
    <col min="9" max="9" width="15.83203125" style="97" customWidth="1"/>
    <col min="10" max="10" width="7.83203125" style="97" customWidth="1"/>
    <col min="11" max="11" width="9.83203125" style="97" customWidth="1"/>
    <col min="12" max="16384" width="15.83203125" style="97" customWidth="1"/>
  </cols>
  <sheetData>
    <row r="1" spans="1:11" ht="6.75" customHeight="1">
      <c r="A1" s="20"/>
      <c r="B1" s="27"/>
      <c r="C1" s="65"/>
      <c r="D1" s="65"/>
      <c r="E1" s="65"/>
      <c r="F1" s="65"/>
      <c r="G1" s="65"/>
      <c r="H1" s="65"/>
      <c r="I1" s="65"/>
      <c r="J1" s="65"/>
      <c r="K1" s="65"/>
    </row>
    <row r="2" spans="1:11" ht="12.75">
      <c r="A2" s="7"/>
      <c r="B2" s="29"/>
      <c r="C2" s="66" t="s">
        <v>1</v>
      </c>
      <c r="D2" s="66"/>
      <c r="E2" s="66"/>
      <c r="F2" s="66"/>
      <c r="G2" s="66"/>
      <c r="H2" s="66"/>
      <c r="I2" s="67"/>
      <c r="J2" s="68"/>
      <c r="K2" s="69" t="s">
        <v>2</v>
      </c>
    </row>
    <row r="3" spans="1:11" ht="12.75">
      <c r="A3" s="8"/>
      <c r="B3" s="34"/>
      <c r="C3" s="70" t="str">
        <f>YEAR</f>
        <v>OPERATING FUND ACTUAL 1997/98</v>
      </c>
      <c r="D3" s="70"/>
      <c r="E3" s="70"/>
      <c r="F3" s="70"/>
      <c r="G3" s="70"/>
      <c r="H3" s="70"/>
      <c r="I3" s="71"/>
      <c r="J3" s="72"/>
      <c r="K3" s="72"/>
    </row>
    <row r="4" spans="1:11" ht="12.75">
      <c r="A4" s="9"/>
      <c r="B4" s="20"/>
      <c r="C4" s="65"/>
      <c r="D4" s="65"/>
      <c r="E4" s="65"/>
      <c r="F4" s="65"/>
      <c r="G4" s="65"/>
      <c r="H4" s="65"/>
      <c r="I4" s="65"/>
      <c r="J4" s="65"/>
      <c r="K4" s="65"/>
    </row>
    <row r="5" spans="1:11" ht="12.75">
      <c r="A5" s="9"/>
      <c r="B5" s="20"/>
      <c r="C5" s="65"/>
      <c r="D5" s="65"/>
      <c r="E5" s="65"/>
      <c r="F5" s="65"/>
      <c r="G5" s="65"/>
      <c r="H5" s="65"/>
      <c r="I5" s="65"/>
      <c r="J5" s="65"/>
      <c r="K5" s="65"/>
    </row>
    <row r="6" spans="1:11" ht="12.75">
      <c r="A6" s="9"/>
      <c r="B6" s="20"/>
      <c r="C6" s="73"/>
      <c r="D6" s="74"/>
      <c r="E6" s="75"/>
      <c r="F6" s="76"/>
      <c r="G6" s="74"/>
      <c r="H6" s="75"/>
      <c r="I6" s="76" t="s">
        <v>32</v>
      </c>
      <c r="J6" s="75"/>
      <c r="K6" s="75"/>
    </row>
    <row r="7" spans="1:11" ht="12.75">
      <c r="A7" s="20"/>
      <c r="B7" s="20"/>
      <c r="C7" s="77" t="s">
        <v>71</v>
      </c>
      <c r="D7" s="78"/>
      <c r="E7" s="79"/>
      <c r="F7" s="77" t="s">
        <v>72</v>
      </c>
      <c r="G7" s="78"/>
      <c r="H7" s="79"/>
      <c r="I7" s="77" t="s">
        <v>73</v>
      </c>
      <c r="J7" s="79"/>
      <c r="K7" s="79"/>
    </row>
    <row r="8" spans="1:11" ht="12.75">
      <c r="A8" s="53"/>
      <c r="B8" s="54"/>
      <c r="C8" s="80" t="s">
        <v>3</v>
      </c>
      <c r="D8" s="81"/>
      <c r="E8" s="82" t="s">
        <v>90</v>
      </c>
      <c r="F8" s="83"/>
      <c r="G8" s="82"/>
      <c r="H8" s="82" t="s">
        <v>90</v>
      </c>
      <c r="I8" s="83"/>
      <c r="J8" s="82"/>
      <c r="K8" s="82" t="s">
        <v>90</v>
      </c>
    </row>
    <row r="9" spans="1:11" ht="12.75">
      <c r="A9" s="60" t="s">
        <v>121</v>
      </c>
      <c r="B9" s="61" t="s">
        <v>122</v>
      </c>
      <c r="C9" s="84" t="s">
        <v>123</v>
      </c>
      <c r="D9" s="85" t="s">
        <v>124</v>
      </c>
      <c r="E9" s="85" t="s">
        <v>125</v>
      </c>
      <c r="F9" s="85" t="s">
        <v>123</v>
      </c>
      <c r="G9" s="85" t="s">
        <v>124</v>
      </c>
      <c r="H9" s="85" t="s">
        <v>125</v>
      </c>
      <c r="I9" s="85" t="s">
        <v>123</v>
      </c>
      <c r="J9" s="85" t="s">
        <v>124</v>
      </c>
      <c r="K9" s="85" t="s">
        <v>125</v>
      </c>
    </row>
    <row r="10" spans="1:11" ht="4.5" customHeight="1">
      <c r="A10" s="86"/>
      <c r="B10" s="86"/>
      <c r="C10" s="20"/>
      <c r="D10" s="20"/>
      <c r="E10" s="20"/>
      <c r="F10" s="20"/>
      <c r="G10" s="20"/>
      <c r="H10" s="20"/>
      <c r="I10" s="20"/>
      <c r="J10" s="20"/>
      <c r="K10" s="20"/>
    </row>
    <row r="11" spans="1:11" ht="12.75">
      <c r="A11" s="12">
        <v>1</v>
      </c>
      <c r="B11" s="13" t="s">
        <v>144</v>
      </c>
      <c r="C11" s="13">
        <f>SUM('- 18 -'!C11,'- 18 -'!F11,'- 18 -'!I11,'- 19 -'!C11,'- 20 -'!C11)</f>
        <v>110823728</v>
      </c>
      <c r="D11" s="87">
        <f>C11/'- 3 -'!E11</f>
        <v>0.5236871439317151</v>
      </c>
      <c r="E11" s="13">
        <f>C11/'- 6 -'!J11</f>
        <v>3996.19678137046</v>
      </c>
      <c r="F11" s="13">
        <f>SUM('- 21 -'!C11,'- 21 -'!F11,'- 21 -'!I11,'- 22 -'!C11,'- 22 -'!F11,'- 22 -'!I11)</f>
        <v>37629823</v>
      </c>
      <c r="G11" s="87">
        <f>F11/'- 3 -'!E11</f>
        <v>0.17781620316477678</v>
      </c>
      <c r="H11" s="13">
        <f>F11/'- 7 -'!I11</f>
        <v>1241.61331300813</v>
      </c>
      <c r="I11" s="13">
        <f>SUM('- 23 -'!C11,'- 23 -'!F11,'- 23 -'!I11,'- 24 -'!C11)</f>
        <v>3707452</v>
      </c>
      <c r="J11" s="87">
        <f>I11/'- 3 -'!E11</f>
        <v>0.017519217086289725</v>
      </c>
      <c r="K11" s="14">
        <f>IF(AND(I11&gt;0,'- 7 -'!G11=0),"N/A ",IF(I11&gt;0,I11/'- 7 -'!G11,0))</f>
        <v>5542.610255643594</v>
      </c>
    </row>
    <row r="12" spans="1:11" ht="12.75">
      <c r="A12" s="16">
        <v>2</v>
      </c>
      <c r="B12" s="17" t="s">
        <v>145</v>
      </c>
      <c r="C12" s="17">
        <f>SUM('- 18 -'!C12,'- 18 -'!F12,'- 18 -'!I12,'- 19 -'!C12,'- 20 -'!C12)</f>
        <v>31541639</v>
      </c>
      <c r="D12" s="88">
        <f>C12/'- 3 -'!E12</f>
        <v>0.607897594043607</v>
      </c>
      <c r="E12" s="17">
        <f>C12/'- 6 -'!J12</f>
        <v>3749.4087915144614</v>
      </c>
      <c r="F12" s="17">
        <f>SUM('- 21 -'!C12,'- 21 -'!F12,'- 21 -'!I12,'- 22 -'!C12,'- 22 -'!F12,'- 22 -'!I12)</f>
        <v>6172922</v>
      </c>
      <c r="G12" s="88">
        <f>F12/'- 3 -'!E12</f>
        <v>0.1189698617760114</v>
      </c>
      <c r="H12" s="17">
        <f>F12/'- 7 -'!I12</f>
        <v>690.2263474567079</v>
      </c>
      <c r="I12" s="17">
        <f>SUM('- 23 -'!C12,'- 23 -'!F12,'- 23 -'!I12,'- 24 -'!C12)</f>
        <v>1798992</v>
      </c>
      <c r="J12" s="88">
        <f>I12/'- 3 -'!E12</f>
        <v>0.03467172103845639</v>
      </c>
      <c r="K12" s="18">
        <f>IF(AND(I12&gt;0,'- 7 -'!G12=0),"N/A ",IF(I12&gt;0,I12/'- 7 -'!G12,0))</f>
        <v>3903.2154480364507</v>
      </c>
    </row>
    <row r="13" spans="1:11" ht="12.75">
      <c r="A13" s="12">
        <v>3</v>
      </c>
      <c r="B13" s="13" t="s">
        <v>146</v>
      </c>
      <c r="C13" s="13">
        <f>SUM('- 18 -'!C13,'- 18 -'!F13,'- 18 -'!I13,'- 19 -'!C13,'- 20 -'!C13)</f>
        <v>22592547</v>
      </c>
      <c r="D13" s="87">
        <f>C13/'- 3 -'!E13</f>
        <v>0.607496451628473</v>
      </c>
      <c r="E13" s="13">
        <f>C13/'- 6 -'!J13</f>
        <v>3652.796604688763</v>
      </c>
      <c r="F13" s="13">
        <f>SUM('- 21 -'!C13,'- 21 -'!F13,'- 21 -'!I13,'- 22 -'!C13,'- 22 -'!F13,'- 22 -'!I13)</f>
        <v>5693799</v>
      </c>
      <c r="G13" s="87">
        <f>F13/'- 3 -'!E13</f>
        <v>0.15310193617327642</v>
      </c>
      <c r="H13" s="13">
        <f>F13/'- 7 -'!I13</f>
        <v>920.5818916734034</v>
      </c>
      <c r="I13" s="13">
        <f>SUM('- 23 -'!C13,'- 23 -'!F13,'- 23 -'!I13,'- 24 -'!C13)</f>
        <v>0</v>
      </c>
      <c r="J13" s="87">
        <f>I13/'- 3 -'!E13</f>
        <v>0</v>
      </c>
      <c r="K13" s="14">
        <f>IF(AND(I13&gt;0,'- 7 -'!G13=0),"N/A ",IF(I13&gt;0,I13/'- 7 -'!G13,0))</f>
        <v>0</v>
      </c>
    </row>
    <row r="14" spans="1:11" ht="12.75">
      <c r="A14" s="16">
        <v>4</v>
      </c>
      <c r="B14" s="17" t="s">
        <v>147</v>
      </c>
      <c r="C14" s="17">
        <f>SUM('- 18 -'!C14,'- 18 -'!F14,'- 18 -'!I14,'- 19 -'!C14,'- 20 -'!C14)</f>
        <v>17260547</v>
      </c>
      <c r="D14" s="88">
        <f>C14/'- 3 -'!E14</f>
        <v>0.6134550381028449</v>
      </c>
      <c r="E14" s="17">
        <f>C14/'- 6 -'!J14</f>
        <v>3767.033391532082</v>
      </c>
      <c r="F14" s="17">
        <f>SUM('- 21 -'!C14,'- 21 -'!F14,'- 21 -'!I14,'- 22 -'!C14,'- 22 -'!F14,'- 22 -'!I14)</f>
        <v>2978340</v>
      </c>
      <c r="G14" s="88">
        <f>F14/'- 3 -'!E14</f>
        <v>0.10585282599579417</v>
      </c>
      <c r="H14" s="17">
        <f>F14/'- 7 -'!I14</f>
        <v>628.0767608603965</v>
      </c>
      <c r="I14" s="17">
        <f>SUM('- 23 -'!C14,'- 23 -'!F14,'- 23 -'!I14,'- 24 -'!C14)</f>
        <v>468315</v>
      </c>
      <c r="J14" s="88">
        <f>I14/'- 3 -'!E14</f>
        <v>0.016644327446235268</v>
      </c>
      <c r="K14" s="18">
        <f>IF(AND(I14&gt;0,'- 7 -'!G14=0),"N/A ",IF(I14&gt;0,I14/'- 7 -'!G14,0))</f>
        <v>4827.98969072165</v>
      </c>
    </row>
    <row r="15" spans="1:11" ht="12.75">
      <c r="A15" s="12">
        <v>5</v>
      </c>
      <c r="B15" s="13" t="s">
        <v>148</v>
      </c>
      <c r="C15" s="13">
        <f>SUM('- 18 -'!C15,'- 18 -'!F15,'- 18 -'!I15,'- 19 -'!C15,'- 20 -'!C15)</f>
        <v>25303490</v>
      </c>
      <c r="D15" s="87">
        <f>C15/'- 3 -'!E15</f>
        <v>0.6049461705638315</v>
      </c>
      <c r="E15" s="13">
        <f>C15/'- 6 -'!J15</f>
        <v>3769.5512916008697</v>
      </c>
      <c r="F15" s="13">
        <f>SUM('- 21 -'!C15,'- 21 -'!F15,'- 21 -'!I15,'- 22 -'!C15,'- 22 -'!F15,'- 22 -'!I15)</f>
        <v>5144969</v>
      </c>
      <c r="G15" s="87">
        <f>F15/'- 3 -'!E15</f>
        <v>0.12300395298117475</v>
      </c>
      <c r="H15" s="13">
        <f>F15/'- 7 -'!I15</f>
        <v>748.7403041548424</v>
      </c>
      <c r="I15" s="13">
        <f>SUM('- 23 -'!C15,'- 23 -'!F15,'- 23 -'!I15,'- 24 -'!C15)</f>
        <v>399509</v>
      </c>
      <c r="J15" s="87">
        <f>I15/'- 3 -'!E15</f>
        <v>0.009551308521306182</v>
      </c>
      <c r="K15" s="14">
        <f>IF(AND(I15&gt;0,'- 7 -'!G15=0),"N/A ",IF(I15&gt;0,I15/'- 7 -'!G15,0))</f>
        <v>3113.865939204988</v>
      </c>
    </row>
    <row r="16" spans="1:11" ht="12.75">
      <c r="A16" s="16">
        <v>6</v>
      </c>
      <c r="B16" s="17" t="s">
        <v>149</v>
      </c>
      <c r="C16" s="17">
        <f>SUM('- 18 -'!C16,'- 18 -'!F16,'- 18 -'!I16,'- 19 -'!C16,'- 20 -'!C16)</f>
        <v>31627628</v>
      </c>
      <c r="D16" s="88">
        <f>C16/'- 3 -'!E16</f>
        <v>0.59967543806277</v>
      </c>
      <c r="E16" s="17">
        <f>C16/'- 6 -'!J16</f>
        <v>3491.293520256099</v>
      </c>
      <c r="F16" s="17">
        <f>SUM('- 21 -'!C16,'- 21 -'!F16,'- 21 -'!I16,'- 22 -'!C16,'- 22 -'!F16,'- 22 -'!I16)</f>
        <v>8274254</v>
      </c>
      <c r="G16" s="88">
        <f>F16/'- 3 -'!E16</f>
        <v>0.15688393995568137</v>
      </c>
      <c r="H16" s="17">
        <f>F16/'- 7 -'!I16</f>
        <v>901.5312704292875</v>
      </c>
      <c r="I16" s="17">
        <f>SUM('- 23 -'!C16,'- 23 -'!F16,'- 23 -'!I16,'- 24 -'!C16)</f>
        <v>0</v>
      </c>
      <c r="J16" s="88">
        <f>I16/'- 3 -'!E16</f>
        <v>0</v>
      </c>
      <c r="K16" s="18">
        <f>IF(AND(I16&gt;0,'- 7 -'!G16=0),"N/A ",IF(I16&gt;0,I16/'- 7 -'!G16,0))</f>
        <v>0</v>
      </c>
    </row>
    <row r="17" spans="1:11" ht="12.75">
      <c r="A17" s="12">
        <v>8</v>
      </c>
      <c r="B17" s="13" t="s">
        <v>150</v>
      </c>
      <c r="C17" s="13">
        <f>SUM('- 18 -'!C17,'- 18 -'!F17,'- 18 -'!I17,'- 19 -'!C17,'- 20 -'!C17)</f>
        <v>3695169</v>
      </c>
      <c r="D17" s="87">
        <f>C17/'- 3 -'!E17</f>
        <v>0.5220151036996675</v>
      </c>
      <c r="E17" s="13">
        <f>C17/'- 6 -'!J17</f>
        <v>4065.092409240924</v>
      </c>
      <c r="F17" s="13">
        <f>SUM('- 21 -'!C17,'- 21 -'!F17,'- 21 -'!I17,'- 22 -'!C17,'- 22 -'!F17,'- 22 -'!I17)</f>
        <v>1007605</v>
      </c>
      <c r="G17" s="87">
        <f>F17/'- 3 -'!E17</f>
        <v>0.1423439708882878</v>
      </c>
      <c r="H17" s="13">
        <f>F17/'- 7 -'!I17</f>
        <v>995.6571146245059</v>
      </c>
      <c r="I17" s="13">
        <f>SUM('- 23 -'!C17,'- 23 -'!F17,'- 23 -'!I17,'- 24 -'!C17)</f>
        <v>88687</v>
      </c>
      <c r="J17" s="87">
        <f>I17/'- 3 -'!E17</f>
        <v>0.012528778386539943</v>
      </c>
      <c r="K17" s="14">
        <f>IF(AND(I17&gt;0,'- 7 -'!G17=0),"N/A ",IF(I17&gt;0,I17/'- 7 -'!G17,0))</f>
        <v>3695.2916666666665</v>
      </c>
    </row>
    <row r="18" spans="1:11" ht="12.75">
      <c r="A18" s="16">
        <v>9</v>
      </c>
      <c r="B18" s="17" t="s">
        <v>151</v>
      </c>
      <c r="C18" s="17">
        <f>SUM('- 18 -'!C18,'- 18 -'!F18,'- 18 -'!I18,'- 19 -'!C18,'- 20 -'!C18)</f>
        <v>42027767</v>
      </c>
      <c r="D18" s="88">
        <f>C18/'- 3 -'!E18</f>
        <v>0.5933282954181122</v>
      </c>
      <c r="E18" s="17">
        <f>C18/'- 6 -'!J18</f>
        <v>3484.167212435233</v>
      </c>
      <c r="F18" s="17">
        <f>SUM('- 21 -'!C18,'- 21 -'!F18,'- 21 -'!I18,'- 22 -'!C18,'- 22 -'!F18,'- 22 -'!I18)</f>
        <v>9856556</v>
      </c>
      <c r="G18" s="88">
        <f>F18/'- 3 -'!E18</f>
        <v>0.13915023299175439</v>
      </c>
      <c r="H18" s="17">
        <f>F18/'- 7 -'!I18</f>
        <v>775.3436381514258</v>
      </c>
      <c r="I18" s="17">
        <f>SUM('- 23 -'!C18,'- 23 -'!F18,'- 23 -'!I18,'- 24 -'!C18)</f>
        <v>1945205</v>
      </c>
      <c r="J18" s="88">
        <f>I18/'- 3 -'!E18</f>
        <v>0.027461491515568478</v>
      </c>
      <c r="K18" s="18">
        <f>IF(AND(I18&gt;0,'- 7 -'!G18=0),"N/A ",IF(I18&gt;0,I18/'- 7 -'!G18,0))</f>
        <v>4002.4794238683126</v>
      </c>
    </row>
    <row r="19" spans="1:11" ht="12.75">
      <c r="A19" s="12">
        <v>10</v>
      </c>
      <c r="B19" s="13" t="s">
        <v>152</v>
      </c>
      <c r="C19" s="13">
        <f>SUM('- 18 -'!C19,'- 18 -'!F19,'- 18 -'!I19,'- 19 -'!C19,'- 20 -'!C19)</f>
        <v>31068012</v>
      </c>
      <c r="D19" s="87">
        <f>C19/'- 3 -'!E19</f>
        <v>0.5964232930504599</v>
      </c>
      <c r="E19" s="13">
        <f>C19/'- 6 -'!J19</f>
        <v>3647.8075356056784</v>
      </c>
      <c r="F19" s="13">
        <f>SUM('- 21 -'!C19,'- 21 -'!F19,'- 21 -'!I19,'- 22 -'!C19,'- 22 -'!F19,'- 22 -'!I19)</f>
        <v>6363464</v>
      </c>
      <c r="G19" s="87">
        <f>F19/'- 3 -'!E19</f>
        <v>0.12216160319778595</v>
      </c>
      <c r="H19" s="13">
        <f>F19/'- 7 -'!I19</f>
        <v>723.3675116516995</v>
      </c>
      <c r="I19" s="13">
        <f>SUM('- 23 -'!C19,'- 23 -'!F19,'- 23 -'!I19,'- 24 -'!C19)</f>
        <v>715902</v>
      </c>
      <c r="J19" s="87">
        <f>I19/'- 3 -'!E19</f>
        <v>0.01374341648707392</v>
      </c>
      <c r="K19" s="14">
        <f>IF(AND(I19&gt;0,'- 7 -'!G19=0),"N/A ",IF(I19&gt;0,I19/'- 7 -'!G19,0))</f>
        <v>3028.3502538071066</v>
      </c>
    </row>
    <row r="20" spans="1:11" ht="12.75">
      <c r="A20" s="16">
        <v>11</v>
      </c>
      <c r="B20" s="17" t="s">
        <v>153</v>
      </c>
      <c r="C20" s="17">
        <f>SUM('- 18 -'!C20,'- 18 -'!F20,'- 18 -'!I20,'- 19 -'!C20,'- 20 -'!C20)</f>
        <v>15542579</v>
      </c>
      <c r="D20" s="88">
        <f>C20/'- 3 -'!E20</f>
        <v>0.572343058383961</v>
      </c>
      <c r="E20" s="17">
        <f>C20/'- 6 -'!J20</f>
        <v>3592.496995192308</v>
      </c>
      <c r="F20" s="17">
        <f>SUM('- 21 -'!C20,'- 21 -'!F20,'- 21 -'!I20,'- 22 -'!C20,'- 22 -'!F20,'- 22 -'!I20)</f>
        <v>2611704</v>
      </c>
      <c r="G20" s="88">
        <f>F20/'- 3 -'!E20</f>
        <v>0.09617391392725909</v>
      </c>
      <c r="H20" s="17">
        <f>F20/'- 7 -'!I20</f>
        <v>558.4860148832436</v>
      </c>
      <c r="I20" s="17">
        <f>SUM('- 23 -'!C20,'- 23 -'!F20,'- 23 -'!I20,'- 24 -'!C20)</f>
        <v>1431669</v>
      </c>
      <c r="J20" s="88">
        <f>I20/'- 3 -'!E20</f>
        <v>0.05272006750317995</v>
      </c>
      <c r="K20" s="18">
        <f>IF(AND(I20&gt;0,'- 7 -'!G20=0),"N/A ",IF(I20&gt;0,I20/'- 7 -'!G20,0))</f>
        <v>4299.306306306306</v>
      </c>
    </row>
    <row r="21" spans="1:11" ht="12.75">
      <c r="A21" s="12">
        <v>12</v>
      </c>
      <c r="B21" s="13" t="s">
        <v>154</v>
      </c>
      <c r="C21" s="13">
        <f>SUM('- 18 -'!C21,'- 18 -'!F21,'- 18 -'!I21,'- 19 -'!C21,'- 20 -'!C21)</f>
        <v>25961515</v>
      </c>
      <c r="D21" s="87">
        <f>C21/'- 3 -'!E21</f>
        <v>0.5783991185319715</v>
      </c>
      <c r="E21" s="13">
        <f>C21/'- 6 -'!J21</f>
        <v>3378.645887558563</v>
      </c>
      <c r="F21" s="13">
        <f>SUM('- 21 -'!C21,'- 21 -'!F21,'- 21 -'!I21,'- 22 -'!C21,'- 22 -'!F21,'- 22 -'!I21)</f>
        <v>6887967</v>
      </c>
      <c r="G21" s="87">
        <f>F21/'- 3 -'!E21</f>
        <v>0.15345768693688747</v>
      </c>
      <c r="H21" s="13">
        <f>F21/'- 7 -'!I21</f>
        <v>875.0513879184399</v>
      </c>
      <c r="I21" s="13">
        <f>SUM('- 23 -'!C21,'- 23 -'!F21,'- 23 -'!I21,'- 24 -'!C21)</f>
        <v>520082</v>
      </c>
      <c r="J21" s="87">
        <f>I21/'- 3 -'!E21</f>
        <v>0.011586957477803</v>
      </c>
      <c r="K21" s="14">
        <f>IF(AND(I21&gt;0,'- 7 -'!G21=0),"N/A ",IF(I21&gt;0,I21/'- 7 -'!G21,0))</f>
        <v>5810.972067039106</v>
      </c>
    </row>
    <row r="22" spans="1:11" ht="12.75">
      <c r="A22" s="16">
        <v>13</v>
      </c>
      <c r="B22" s="17" t="s">
        <v>155</v>
      </c>
      <c r="C22" s="17">
        <f>SUM('- 18 -'!C22,'- 18 -'!F22,'- 18 -'!I22,'- 19 -'!C22,'- 20 -'!C22)</f>
        <v>10812143.180000002</v>
      </c>
      <c r="D22" s="88">
        <f>C22/'- 3 -'!E22</f>
        <v>0.6215013999228493</v>
      </c>
      <c r="E22" s="17">
        <f>C22/'- 6 -'!J22</f>
        <v>3675.724351521333</v>
      </c>
      <c r="F22" s="17">
        <f>SUM('- 21 -'!C22,'- 21 -'!F22,'- 21 -'!I22,'- 22 -'!C22,'- 22 -'!F22,'- 22 -'!I22)</f>
        <v>1659125.75</v>
      </c>
      <c r="G22" s="88">
        <f>F22/'- 3 -'!E22</f>
        <v>0.09536952656901895</v>
      </c>
      <c r="H22" s="17">
        <f>F22/'- 7 -'!I22</f>
        <v>555.3558995815899</v>
      </c>
      <c r="I22" s="17">
        <f>SUM('- 23 -'!C22,'- 23 -'!F22,'- 23 -'!I22,'- 24 -'!C22)</f>
        <v>156456.15</v>
      </c>
      <c r="J22" s="88">
        <f>I22/'- 3 -'!E22</f>
        <v>0.008993380371747841</v>
      </c>
      <c r="K22" s="18">
        <f>IF(AND(I22&gt;0,'- 7 -'!G22=0),"N/A ",IF(I22&gt;0,I22/'- 7 -'!G22,0))</f>
        <v>3401.220652173913</v>
      </c>
    </row>
    <row r="23" spans="1:11" ht="12.75">
      <c r="A23" s="12">
        <v>14</v>
      </c>
      <c r="B23" s="13" t="s">
        <v>156</v>
      </c>
      <c r="C23" s="13">
        <f>SUM('- 18 -'!C23,'- 18 -'!F23,'- 18 -'!I23,'- 19 -'!C23,'- 20 -'!C23)</f>
        <v>12542978</v>
      </c>
      <c r="D23" s="87">
        <f>C23/'- 3 -'!E23</f>
        <v>0.5959348458629373</v>
      </c>
      <c r="E23" s="13">
        <f>C23/'- 6 -'!J23</f>
        <v>3501.8644257077444</v>
      </c>
      <c r="F23" s="13">
        <f>SUM('- 21 -'!C23,'- 21 -'!F23,'- 21 -'!I23,'- 22 -'!C23,'- 22 -'!F23,'- 22 -'!I23)</f>
        <v>1807581</v>
      </c>
      <c r="G23" s="87">
        <f>F23/'- 3 -'!E23</f>
        <v>0.08588076169947632</v>
      </c>
      <c r="H23" s="13">
        <f>F23/'- 7 -'!I23</f>
        <v>477.4129734298241</v>
      </c>
      <c r="I23" s="13">
        <f>SUM('- 23 -'!C23,'- 23 -'!F23,'- 23 -'!I23,'- 24 -'!C23)</f>
        <v>499509</v>
      </c>
      <c r="J23" s="87">
        <f>I23/'- 3 -'!E23</f>
        <v>0.023732387868506982</v>
      </c>
      <c r="K23" s="14">
        <f>IF(AND(I23&gt;0,'- 7 -'!G23=0),"N/A ",IF(I23&gt;0,I23/'- 7 -'!G23,0))</f>
        <v>2651.3216560509554</v>
      </c>
    </row>
    <row r="24" spans="1:11" ht="12.75">
      <c r="A24" s="16">
        <v>15</v>
      </c>
      <c r="B24" s="17" t="s">
        <v>157</v>
      </c>
      <c r="C24" s="17">
        <f>SUM('- 18 -'!C24,'- 18 -'!F24,'- 18 -'!I24,'- 19 -'!C24,'- 20 -'!C24)</f>
        <v>15383953</v>
      </c>
      <c r="D24" s="88">
        <f>C24/'- 3 -'!E24</f>
        <v>0.5997668449949237</v>
      </c>
      <c r="E24" s="17">
        <f>C24/'- 6 -'!J24</f>
        <v>2967.583526234568</v>
      </c>
      <c r="F24" s="17">
        <f>SUM('- 21 -'!C24,'- 21 -'!F24,'- 21 -'!I24,'- 22 -'!C24,'- 22 -'!F24,'- 22 -'!I24)</f>
        <v>2223551</v>
      </c>
      <c r="G24" s="88">
        <f>F24/'- 3 -'!E24</f>
        <v>0.08668852329146531</v>
      </c>
      <c r="H24" s="17">
        <f>F24/'- 7 -'!I24</f>
        <v>397.5596281065618</v>
      </c>
      <c r="I24" s="17">
        <f>SUM('- 23 -'!C24,'- 23 -'!F24,'- 23 -'!I24,'- 24 -'!C24)</f>
        <v>1500744</v>
      </c>
      <c r="J24" s="88">
        <f>I24/'- 3 -'!E24</f>
        <v>0.05850879120763446</v>
      </c>
      <c r="K24" s="18">
        <f>IF(AND(I24&gt;0,'- 7 -'!G24=0),"N/A ",IF(I24&gt;0,I24/'- 7 -'!G24,0))</f>
        <v>3877.891472868217</v>
      </c>
    </row>
    <row r="25" spans="1:11" ht="12.75">
      <c r="A25" s="12">
        <v>16</v>
      </c>
      <c r="B25" s="13" t="s">
        <v>158</v>
      </c>
      <c r="C25" s="13">
        <f>SUM('- 18 -'!C25,'- 18 -'!F25,'- 18 -'!I25,'- 19 -'!C25,'- 20 -'!C25)</f>
        <v>2803007</v>
      </c>
      <c r="D25" s="87">
        <f>C25/'- 3 -'!E25</f>
        <v>0.5247849332618644</v>
      </c>
      <c r="E25" s="13">
        <f>C25/'- 6 -'!J25</f>
        <v>4072.954083115373</v>
      </c>
      <c r="F25" s="13">
        <f>SUM('- 21 -'!C25,'- 21 -'!F25,'- 21 -'!I25,'- 22 -'!C25,'- 22 -'!F25,'- 22 -'!I25)</f>
        <v>498325</v>
      </c>
      <c r="G25" s="87">
        <f>F25/'- 3 -'!E25</f>
        <v>0.09329746656634057</v>
      </c>
      <c r="H25" s="13">
        <f>F25/'- 7 -'!I25</f>
        <v>652.2578534031413</v>
      </c>
      <c r="I25" s="13">
        <f>SUM('- 23 -'!C25,'- 23 -'!F25,'- 23 -'!I25,'- 24 -'!C25)</f>
        <v>304974</v>
      </c>
      <c r="J25" s="87">
        <f>I25/'- 3 -'!E25</f>
        <v>0.0570978810386859</v>
      </c>
      <c r="K25" s="14">
        <f>IF(AND(I25&gt;0,'- 7 -'!G25=0),"N/A ",IF(I25&gt;0,I25/'- 7 -'!G25,0))</f>
        <v>4023.4036939313987</v>
      </c>
    </row>
    <row r="26" spans="1:11" ht="12.75">
      <c r="A26" s="16">
        <v>17</v>
      </c>
      <c r="B26" s="17" t="s">
        <v>159</v>
      </c>
      <c r="C26" s="17">
        <f>SUM('- 18 -'!C26,'- 18 -'!F26,'- 18 -'!I26,'- 19 -'!C26,'- 20 -'!C26)</f>
        <v>1884342.1400000001</v>
      </c>
      <c r="D26" s="88">
        <f>C26/'- 3 -'!E26</f>
        <v>0.456159191993805</v>
      </c>
      <c r="E26" s="17">
        <f>C26/'- 6 -'!J26</f>
        <v>3492.7565152919374</v>
      </c>
      <c r="F26" s="17">
        <f>SUM('- 21 -'!C26,'- 21 -'!F26,'- 21 -'!I26,'- 22 -'!C26,'- 22 -'!F26,'- 22 -'!I26)</f>
        <v>516883</v>
      </c>
      <c r="G26" s="88">
        <f>F26/'- 3 -'!E26</f>
        <v>0.12512639113156696</v>
      </c>
      <c r="H26" s="17">
        <f>F26/'- 7 -'!I26</f>
        <v>914.0282935455349</v>
      </c>
      <c r="I26" s="17">
        <f>SUM('- 23 -'!C26,'- 23 -'!F26,'- 23 -'!I26,'- 24 -'!C26)</f>
        <v>96195</v>
      </c>
      <c r="J26" s="88">
        <f>I26/'- 3 -'!E26</f>
        <v>0.023286765467042024</v>
      </c>
      <c r="K26" s="18">
        <f>IF(AND(I26&gt;0,'- 7 -'!G26=0),"N/A ",IF(I26&gt;0,I26/'- 7 -'!G26,0))</f>
        <v>6413</v>
      </c>
    </row>
    <row r="27" spans="1:11" ht="12.75">
      <c r="A27" s="12">
        <v>18</v>
      </c>
      <c r="B27" s="13" t="s">
        <v>160</v>
      </c>
      <c r="C27" s="13">
        <f>SUM('- 18 -'!C27,'- 18 -'!F27,'- 18 -'!I27,'- 19 -'!C27,'- 20 -'!C27)</f>
        <v>4473789</v>
      </c>
      <c r="D27" s="87">
        <f>C27/'- 3 -'!E27</f>
        <v>0.5592624238306533</v>
      </c>
      <c r="E27" s="13">
        <f>C27/'- 6 -'!J27</f>
        <v>3265.7777939995617</v>
      </c>
      <c r="F27" s="13">
        <f>SUM('- 21 -'!C27,'- 21 -'!F27,'- 21 -'!I27,'- 22 -'!C27,'- 22 -'!F27,'- 22 -'!I27)</f>
        <v>816055</v>
      </c>
      <c r="G27" s="87">
        <f>F27/'- 3 -'!E27</f>
        <v>0.10201395221793512</v>
      </c>
      <c r="H27" s="13">
        <f>F27/'- 7 -'!I27</f>
        <v>554.4981993612829</v>
      </c>
      <c r="I27" s="13">
        <f>SUM('- 23 -'!C27,'- 23 -'!F27,'- 23 -'!I27,'- 24 -'!C27)</f>
        <v>459358</v>
      </c>
      <c r="J27" s="87">
        <f>I27/'- 3 -'!E27</f>
        <v>0.0574237337715304</v>
      </c>
      <c r="K27" s="14">
        <f>IF(AND(I27&gt;0,'- 7 -'!G27=0),"N/A ",IF(I27&gt;0,I27/'- 7 -'!G27,0))</f>
        <v>4512.357563850687</v>
      </c>
    </row>
    <row r="28" spans="1:11" ht="12.75">
      <c r="A28" s="16">
        <v>19</v>
      </c>
      <c r="B28" s="17" t="s">
        <v>161</v>
      </c>
      <c r="C28" s="17">
        <f>SUM('- 18 -'!C28,'- 18 -'!F28,'- 18 -'!I28,'- 19 -'!C28,'- 20 -'!C28)</f>
        <v>5526358</v>
      </c>
      <c r="D28" s="88">
        <f>C28/'- 3 -'!E28</f>
        <v>0.537667146637609</v>
      </c>
      <c r="E28" s="17">
        <f>C28/'- 6 -'!J28</f>
        <v>3259.426717782365</v>
      </c>
      <c r="F28" s="17">
        <f>SUM('- 21 -'!C28,'- 21 -'!F28,'- 21 -'!I28,'- 22 -'!C28,'- 22 -'!F28,'- 22 -'!I28)</f>
        <v>1465046</v>
      </c>
      <c r="G28" s="88">
        <f>F28/'- 3 -'!E28</f>
        <v>0.14253638698630136</v>
      </c>
      <c r="H28" s="17">
        <f>F28/'- 7 -'!I28</f>
        <v>844.1636416018439</v>
      </c>
      <c r="I28" s="17">
        <f>SUM('- 23 -'!C28,'- 23 -'!F28,'- 23 -'!I28,'- 24 -'!C28)</f>
        <v>142767</v>
      </c>
      <c r="J28" s="88">
        <f>I28/'- 3 -'!E28</f>
        <v>0.013890002334993773</v>
      </c>
      <c r="K28" s="18">
        <f>IF(AND(I28&gt;0,'- 7 -'!G28=0),"N/A ",IF(I28&gt;0,I28/'- 7 -'!G28,0))</f>
        <v>3569.175</v>
      </c>
    </row>
    <row r="29" spans="1:11" ht="12.75">
      <c r="A29" s="12">
        <v>20</v>
      </c>
      <c r="B29" s="13" t="s">
        <v>162</v>
      </c>
      <c r="C29" s="13">
        <f>SUM('- 18 -'!C29,'- 18 -'!F29,'- 18 -'!I29,'- 19 -'!C29,'- 20 -'!C29)</f>
        <v>4118367.86</v>
      </c>
      <c r="D29" s="87">
        <f>C29/'- 3 -'!E29</f>
        <v>0.6161076584488029</v>
      </c>
      <c r="E29" s="13">
        <f>C29/'- 6 -'!J29</f>
        <v>4078.3995444642505</v>
      </c>
      <c r="F29" s="13">
        <f>SUM('- 21 -'!C29,'- 21 -'!F29,'- 21 -'!I29,'- 22 -'!C29,'- 22 -'!F29,'- 22 -'!I29)</f>
        <v>654217</v>
      </c>
      <c r="G29" s="87">
        <f>F29/'- 3 -'!E29</f>
        <v>0.09787083565366608</v>
      </c>
      <c r="H29" s="13">
        <f>F29/'- 7 -'!I29</f>
        <v>630.5706024096386</v>
      </c>
      <c r="I29" s="13">
        <f>SUM('- 23 -'!C29,'- 23 -'!F29,'- 23 -'!I29,'- 24 -'!C29)</f>
        <v>93791</v>
      </c>
      <c r="J29" s="87">
        <f>I29/'- 3 -'!E29</f>
        <v>0.014031129650854374</v>
      </c>
      <c r="K29" s="14">
        <f>IF(AND(I29&gt;0,'- 7 -'!G29=0),"N/A ",IF(I29&gt;0,I29/'- 7 -'!G29,0))</f>
        <v>3385.956678700361</v>
      </c>
    </row>
    <row r="30" spans="1:11" ht="12.75">
      <c r="A30" s="16">
        <v>21</v>
      </c>
      <c r="B30" s="17" t="s">
        <v>163</v>
      </c>
      <c r="C30" s="17">
        <f>SUM('- 18 -'!C30,'- 18 -'!F30,'- 18 -'!I30,'- 19 -'!C30,'- 20 -'!C30)</f>
        <v>11510977</v>
      </c>
      <c r="D30" s="88">
        <f>C30/'- 3 -'!E30</f>
        <v>0.5991166927693169</v>
      </c>
      <c r="E30" s="17">
        <f>C30/'- 6 -'!J30</f>
        <v>3289.790511574736</v>
      </c>
      <c r="F30" s="17">
        <f>SUM('- 21 -'!C30,'- 21 -'!F30,'- 21 -'!I30,'- 22 -'!C30,'- 22 -'!F30,'- 22 -'!I30)</f>
        <v>1844421</v>
      </c>
      <c r="G30" s="88">
        <f>F30/'- 3 -'!E30</f>
        <v>0.09599736057106849</v>
      </c>
      <c r="H30" s="17">
        <f>F30/'- 7 -'!I30</f>
        <v>521.6122737556561</v>
      </c>
      <c r="I30" s="17">
        <f>SUM('- 23 -'!C30,'- 23 -'!F30,'- 23 -'!I30,'- 24 -'!C30)</f>
        <v>84628</v>
      </c>
      <c r="J30" s="88">
        <f>I30/'- 3 -'!E30</f>
        <v>0.004404669340897976</v>
      </c>
      <c r="K30" s="18">
        <f>IF(AND(I30&gt;0,'- 7 -'!G30=0),"N/A ",IF(I30&gt;0,I30/'- 7 -'!G30,0))</f>
        <v>2820.9333333333334</v>
      </c>
    </row>
    <row r="31" spans="1:11" ht="12.75">
      <c r="A31" s="12">
        <v>22</v>
      </c>
      <c r="B31" s="13" t="s">
        <v>164</v>
      </c>
      <c r="C31" s="13">
        <f>SUM('- 18 -'!C31,'- 18 -'!F31,'- 18 -'!I31,'- 19 -'!C31,'- 20 -'!C31)</f>
        <v>6297441</v>
      </c>
      <c r="D31" s="87">
        <f>C31/'- 3 -'!E31</f>
        <v>0.5500013318934328</v>
      </c>
      <c r="E31" s="13">
        <f>C31/'- 6 -'!J31</f>
        <v>3545.8564189189187</v>
      </c>
      <c r="F31" s="13">
        <f>SUM('- 21 -'!C31,'- 21 -'!F31,'- 21 -'!I31,'- 22 -'!C31,'- 22 -'!F31,'- 22 -'!I31)</f>
        <v>1167229</v>
      </c>
      <c r="G31" s="87">
        <f>F31/'- 3 -'!E31</f>
        <v>0.10194259932322346</v>
      </c>
      <c r="H31" s="13">
        <f>F31/'- 7 -'!I31</f>
        <v>648.4605555555555</v>
      </c>
      <c r="I31" s="13">
        <f>SUM('- 23 -'!C31,'- 23 -'!F31,'- 23 -'!I31,'- 24 -'!C31)</f>
        <v>108441</v>
      </c>
      <c r="J31" s="87">
        <f>I31/'- 3 -'!E31</f>
        <v>0.009470941360443987</v>
      </c>
      <c r="K31" s="14">
        <f>IF(AND(I31&gt;0,'- 7 -'!G31=0),"N/A ",IF(I31&gt;0,I31/'- 7 -'!G31,0))</f>
        <v>4518.375</v>
      </c>
    </row>
    <row r="32" spans="1:11" ht="12.75">
      <c r="A32" s="16">
        <v>23</v>
      </c>
      <c r="B32" s="17" t="s">
        <v>165</v>
      </c>
      <c r="C32" s="17">
        <f>SUM('- 18 -'!C32,'- 18 -'!F32,'- 18 -'!I32,'- 19 -'!C32,'- 20 -'!C32)</f>
        <v>4848241</v>
      </c>
      <c r="D32" s="88">
        <f>C32/'- 3 -'!E32</f>
        <v>0.5551342383663194</v>
      </c>
      <c r="E32" s="17">
        <f>C32/'- 6 -'!J32</f>
        <v>3437.2499113789436</v>
      </c>
      <c r="F32" s="17">
        <f>SUM('- 21 -'!C32,'- 21 -'!F32,'- 21 -'!I32,'- 22 -'!C32,'- 22 -'!F32,'- 22 -'!I32)</f>
        <v>887504</v>
      </c>
      <c r="G32" s="88">
        <f>F32/'- 3 -'!E32</f>
        <v>0.10162115643324288</v>
      </c>
      <c r="H32" s="17">
        <f>F32/'- 7 -'!I32</f>
        <v>612.2828561572957</v>
      </c>
      <c r="I32" s="17">
        <f>SUM('- 23 -'!C32,'- 23 -'!F32,'- 23 -'!I32,'- 24 -'!C32)</f>
        <v>126553</v>
      </c>
      <c r="J32" s="88">
        <f>I32/'- 3 -'!E32</f>
        <v>0.014490596335448839</v>
      </c>
      <c r="K32" s="18">
        <f>IF(AND(I32&gt;0,'- 7 -'!G32=0),"N/A ",IF(I32&gt;0,I32/'- 7 -'!G32,0))</f>
        <v>3244.948717948718</v>
      </c>
    </row>
    <row r="33" spans="1:11" ht="12.75">
      <c r="A33" s="12">
        <v>24</v>
      </c>
      <c r="B33" s="13" t="s">
        <v>166</v>
      </c>
      <c r="C33" s="13">
        <f>SUM('- 18 -'!C33,'- 18 -'!F33,'- 18 -'!I33,'- 19 -'!C33,'- 20 -'!C33)</f>
        <v>12445702</v>
      </c>
      <c r="D33" s="87">
        <f>C33/'- 3 -'!E33</f>
        <v>0.5956627857201384</v>
      </c>
      <c r="E33" s="13">
        <f>C33/'- 6 -'!J33</f>
        <v>3524.39668110894</v>
      </c>
      <c r="F33" s="13">
        <f>SUM('- 21 -'!C33,'- 21 -'!F33,'- 21 -'!I33,'- 22 -'!C33,'- 22 -'!F33,'- 22 -'!I33)</f>
        <v>2624202</v>
      </c>
      <c r="G33" s="87">
        <f>F33/'- 3 -'!E33</f>
        <v>0.1255967299885823</v>
      </c>
      <c r="H33" s="13">
        <f>F33/'- 7 -'!I33</f>
        <v>704.7864854702691</v>
      </c>
      <c r="I33" s="13">
        <f>SUM('- 23 -'!C33,'- 23 -'!F33,'- 23 -'!I33,'- 24 -'!C33)</f>
        <v>385554</v>
      </c>
      <c r="J33" s="87">
        <f>I33/'- 3 -'!E33</f>
        <v>0.018452970325461934</v>
      </c>
      <c r="K33" s="14">
        <f>IF(AND(I33&gt;0,'- 7 -'!G33=0),"N/A ",IF(I33&gt;0,I33/'- 7 -'!G33,0))</f>
        <v>3930.2140672782875</v>
      </c>
    </row>
    <row r="34" spans="1:11" ht="12.75">
      <c r="A34" s="16">
        <v>25</v>
      </c>
      <c r="B34" s="17" t="s">
        <v>167</v>
      </c>
      <c r="C34" s="17">
        <f>SUM('- 18 -'!C34,'- 18 -'!F34,'- 18 -'!I34,'- 19 -'!C34,'- 20 -'!C34)</f>
        <v>5567514</v>
      </c>
      <c r="D34" s="88">
        <f>C34/'- 3 -'!E34</f>
        <v>0.6059104277820252</v>
      </c>
      <c r="E34" s="17">
        <f>C34/'- 6 -'!J34</f>
        <v>3672.744904017415</v>
      </c>
      <c r="F34" s="17">
        <f>SUM('- 21 -'!C34,'- 21 -'!F34,'- 21 -'!I34,'- 22 -'!C34,'- 22 -'!F34,'- 22 -'!I34)</f>
        <v>857513</v>
      </c>
      <c r="G34" s="88">
        <f>F34/'- 3 -'!E34</f>
        <v>0.09332281313682332</v>
      </c>
      <c r="H34" s="17">
        <f>F34/'- 7 -'!I34</f>
        <v>547.0577352472089</v>
      </c>
      <c r="I34" s="17">
        <f>SUM('- 23 -'!C34,'- 23 -'!F34,'- 23 -'!I34,'- 24 -'!C34)</f>
        <v>106373</v>
      </c>
      <c r="J34" s="88">
        <f>I34/'- 3 -'!E34</f>
        <v>0.011576533069240124</v>
      </c>
      <c r="K34" s="18">
        <f>IF(AND(I34&gt;0,'- 7 -'!G34=0),"N/A ",IF(I34&gt;0,I34/'- 7 -'!G34,0))</f>
        <v>2686.1868686868684</v>
      </c>
    </row>
    <row r="35" spans="1:11" ht="12.75">
      <c r="A35" s="12">
        <v>26</v>
      </c>
      <c r="B35" s="13" t="s">
        <v>168</v>
      </c>
      <c r="C35" s="13">
        <f>SUM('- 18 -'!C35,'- 18 -'!F35,'- 18 -'!I35,'- 19 -'!C35,'- 20 -'!C35)</f>
        <v>7997045</v>
      </c>
      <c r="D35" s="87">
        <f>C35/'- 3 -'!E35</f>
        <v>0.6024405749617704</v>
      </c>
      <c r="E35" s="13">
        <f>C35/'- 6 -'!J35</f>
        <v>3291.2359041896448</v>
      </c>
      <c r="F35" s="13">
        <f>SUM('- 21 -'!C35,'- 21 -'!F35,'- 21 -'!I35,'- 22 -'!C35,'- 22 -'!F35,'- 22 -'!I35)</f>
        <v>1636988</v>
      </c>
      <c r="G35" s="87">
        <f>F35/'- 3 -'!E35</f>
        <v>0.12331904996477057</v>
      </c>
      <c r="H35" s="13">
        <f>F35/'- 7 -'!I35</f>
        <v>621.4836750189826</v>
      </c>
      <c r="I35" s="13">
        <f>SUM('- 23 -'!C35,'- 23 -'!F35,'- 23 -'!I35,'- 24 -'!C35)</f>
        <v>447248</v>
      </c>
      <c r="J35" s="87">
        <f>I35/'- 3 -'!E35</f>
        <v>0.03369248794654799</v>
      </c>
      <c r="K35" s="14">
        <f>IF(AND(I35&gt;0,'- 7 -'!G35=0),"N/A ",IF(I35&gt;0,I35/'- 7 -'!G35,0))</f>
        <v>2791.810237203496</v>
      </c>
    </row>
    <row r="36" spans="1:11" ht="12.75">
      <c r="A36" s="16">
        <v>27</v>
      </c>
      <c r="B36" s="17" t="s">
        <v>169</v>
      </c>
      <c r="C36" s="17">
        <f>SUM('- 18 -'!C36,'- 18 -'!F36,'- 18 -'!I36,'- 19 -'!C36,'- 20 -'!C36)</f>
        <v>2923566</v>
      </c>
      <c r="D36" s="88">
        <f>C36/'- 3 -'!E36</f>
        <v>0.5392251379664026</v>
      </c>
      <c r="E36" s="17">
        <f>C36/'- 6 -'!J36</f>
        <v>3753.4548722557456</v>
      </c>
      <c r="F36" s="17">
        <f>SUM('- 21 -'!C36,'- 21 -'!F36,'- 21 -'!I36,'- 22 -'!C36,'- 22 -'!F36,'- 22 -'!I36)</f>
        <v>562890</v>
      </c>
      <c r="G36" s="88">
        <f>F36/'- 3 -'!E36</f>
        <v>0.10381993699130047</v>
      </c>
      <c r="H36" s="17">
        <f>F36/'- 7 -'!I36</f>
        <v>707.5927089880578</v>
      </c>
      <c r="I36" s="17">
        <f>SUM('- 23 -'!C36,'- 23 -'!F36,'- 23 -'!I36,'- 24 -'!C36)</f>
        <v>34131</v>
      </c>
      <c r="J36" s="88">
        <f>I36/'- 3 -'!E36</f>
        <v>0.006295152284549515</v>
      </c>
      <c r="K36" s="18">
        <f>IF(AND(I36&gt;0,'- 7 -'!G36=0),"N/A ",IF(I36&gt;0,I36/'- 7 -'!G36,0))</f>
        <v>2056.0843373493976</v>
      </c>
    </row>
    <row r="37" spans="1:11" ht="12.75">
      <c r="A37" s="12">
        <v>28</v>
      </c>
      <c r="B37" s="13" t="s">
        <v>170</v>
      </c>
      <c r="C37" s="13">
        <f>SUM('- 18 -'!C37,'- 18 -'!F37,'- 18 -'!I37,'- 19 -'!C37,'- 20 -'!C37)</f>
        <v>3590754</v>
      </c>
      <c r="D37" s="87">
        <f>C37/'- 3 -'!E37</f>
        <v>0.6356787313454635</v>
      </c>
      <c r="E37" s="13">
        <f>C37/'- 6 -'!J37</f>
        <v>4034.5550561797754</v>
      </c>
      <c r="F37" s="13">
        <f>SUM('- 21 -'!C37,'- 21 -'!F37,'- 21 -'!I37,'- 22 -'!C37,'- 22 -'!F37,'- 22 -'!I37)</f>
        <v>409243</v>
      </c>
      <c r="G37" s="87">
        <f>F37/'- 3 -'!E37</f>
        <v>0.07244914885620443</v>
      </c>
      <c r="H37" s="13">
        <f>F37/'- 7 -'!I37</f>
        <v>459.82359550561796</v>
      </c>
      <c r="I37" s="13">
        <f>SUM('- 23 -'!C37,'- 23 -'!F37,'- 23 -'!I37,'- 24 -'!C37)</f>
        <v>0</v>
      </c>
      <c r="J37" s="87">
        <f>I37/'- 3 -'!E37</f>
        <v>0</v>
      </c>
      <c r="K37" s="14">
        <f>IF(AND(I37&gt;0,'- 7 -'!G37=0),"N/A ",IF(I37&gt;0,I37/'- 7 -'!G37,0))</f>
        <v>0</v>
      </c>
    </row>
    <row r="38" spans="1:11" ht="12.75">
      <c r="A38" s="16">
        <v>29</v>
      </c>
      <c r="B38" s="17" t="s">
        <v>171</v>
      </c>
      <c r="C38" s="17">
        <f>SUM('- 18 -'!C38,'- 18 -'!F38,'- 18 -'!I38,'- 19 -'!C38,'- 20 -'!C38)</f>
        <v>5075731</v>
      </c>
      <c r="D38" s="88">
        <f>C38/'- 3 -'!E38</f>
        <v>0.6052147123589326</v>
      </c>
      <c r="E38" s="17">
        <f>C38/'- 6 -'!J38</f>
        <v>4363.967844553349</v>
      </c>
      <c r="F38" s="17">
        <f>SUM('- 21 -'!C38,'- 21 -'!F38,'- 21 -'!I38,'- 22 -'!C38,'- 22 -'!F38,'- 22 -'!I38)</f>
        <v>838395</v>
      </c>
      <c r="G38" s="88">
        <f>F38/'- 3 -'!E38</f>
        <v>0.09996766746862025</v>
      </c>
      <c r="H38" s="17">
        <f>F38/'- 7 -'!I38</f>
        <v>702.9976521884957</v>
      </c>
      <c r="I38" s="17">
        <f>SUM('- 23 -'!C38,'- 23 -'!F38,'- 23 -'!I38,'- 24 -'!C38)</f>
        <v>99433</v>
      </c>
      <c r="J38" s="88">
        <f>I38/'- 3 -'!E38</f>
        <v>0.011856088215468028</v>
      </c>
      <c r="K38" s="18">
        <f>IF(AND(I38&gt;0,'- 7 -'!G38=0),"N/A ",IF(I38&gt;0,I38/'- 7 -'!G38,0))</f>
        <v>3370.6101694915255</v>
      </c>
    </row>
    <row r="39" spans="1:11" ht="12.75">
      <c r="A39" s="12">
        <v>30</v>
      </c>
      <c r="B39" s="13" t="s">
        <v>172</v>
      </c>
      <c r="C39" s="13">
        <f>SUM('- 18 -'!C39,'- 18 -'!F39,'- 18 -'!I39,'- 19 -'!C39,'- 20 -'!C39)</f>
        <v>4691146</v>
      </c>
      <c r="D39" s="87">
        <f>C39/'- 3 -'!E39</f>
        <v>0.5497425337361607</v>
      </c>
      <c r="E39" s="13">
        <f>C39/'- 6 -'!J39</f>
        <v>3498.7664081145585</v>
      </c>
      <c r="F39" s="13">
        <f>SUM('- 21 -'!C39,'- 21 -'!F39,'- 21 -'!I39,'- 22 -'!C39,'- 22 -'!F39,'- 22 -'!I39)</f>
        <v>942969</v>
      </c>
      <c r="G39" s="87">
        <f>F39/'- 3 -'!E39</f>
        <v>0.11050395090978914</v>
      </c>
      <c r="H39" s="13">
        <f>F39/'- 7 -'!I39</f>
        <v>655.750347705146</v>
      </c>
      <c r="I39" s="13">
        <f>SUM('- 23 -'!C39,'- 23 -'!F39,'- 23 -'!I39,'- 24 -'!C39)</f>
        <v>186741</v>
      </c>
      <c r="J39" s="87">
        <f>I39/'- 3 -'!E39</f>
        <v>0.0218836656314735</v>
      </c>
      <c r="K39" s="14">
        <f>IF(AND(I39&gt;0,'- 7 -'!G39=0),"N/A ",IF(I39&gt;0,I39/'- 7 -'!G39,0))</f>
        <v>2787.179104477612</v>
      </c>
    </row>
    <row r="40" spans="1:11" ht="12.75">
      <c r="A40" s="16">
        <v>31</v>
      </c>
      <c r="B40" s="17" t="s">
        <v>173</v>
      </c>
      <c r="C40" s="17">
        <f>SUM('- 18 -'!C40,'- 18 -'!F40,'- 18 -'!I40,'- 19 -'!C40,'- 20 -'!C40)</f>
        <v>5390143</v>
      </c>
      <c r="D40" s="88">
        <f>C40/'- 3 -'!E40</f>
        <v>0.581451979759104</v>
      </c>
      <c r="E40" s="17">
        <f>C40/'- 6 -'!J40</f>
        <v>3402.8680555555557</v>
      </c>
      <c r="F40" s="17">
        <f>SUM('- 21 -'!C40,'- 21 -'!F40,'- 21 -'!I40,'- 22 -'!C40,'- 22 -'!F40,'- 22 -'!I40)</f>
        <v>893648</v>
      </c>
      <c r="G40" s="88">
        <f>F40/'- 3 -'!E40</f>
        <v>0.09640067041037015</v>
      </c>
      <c r="H40" s="17">
        <f>F40/'- 7 -'!I40</f>
        <v>530.9220532319391</v>
      </c>
      <c r="I40" s="17">
        <f>SUM('- 23 -'!C40,'- 23 -'!F40,'- 23 -'!I40,'- 24 -'!C40)</f>
        <v>132367</v>
      </c>
      <c r="J40" s="88">
        <f>I40/'- 3 -'!E40</f>
        <v>0.01427885200907904</v>
      </c>
      <c r="K40" s="18">
        <f>IF(AND(I40&gt;0,'- 7 -'!G40=0),"N/A ",IF(I40&gt;0,I40/'- 7 -'!G40,0))</f>
        <v>2355.284697508897</v>
      </c>
    </row>
    <row r="41" spans="1:11" ht="12.75">
      <c r="A41" s="12">
        <v>32</v>
      </c>
      <c r="B41" s="13" t="s">
        <v>174</v>
      </c>
      <c r="C41" s="13">
        <f>SUM('- 18 -'!C41,'- 18 -'!F41,'- 18 -'!I41,'- 19 -'!C41,'- 20 -'!C41)</f>
        <v>3135244</v>
      </c>
      <c r="D41" s="87">
        <f>C41/'- 3 -'!E41</f>
        <v>0.5016058136309051</v>
      </c>
      <c r="E41" s="13">
        <f>C41/'- 6 -'!J41</f>
        <v>3570.892938496583</v>
      </c>
      <c r="F41" s="13">
        <f>SUM('- 21 -'!C41,'- 21 -'!F41,'- 21 -'!I41,'- 22 -'!C41,'- 22 -'!F41,'- 22 -'!I41)</f>
        <v>562681</v>
      </c>
      <c r="G41" s="87">
        <f>F41/'- 3 -'!E41</f>
        <v>0.09002299687668688</v>
      </c>
      <c r="H41" s="13">
        <f>F41/'- 7 -'!I41</f>
        <v>611.277566539924</v>
      </c>
      <c r="I41" s="13">
        <f>SUM('- 23 -'!C41,'- 23 -'!F41,'- 23 -'!I41,'- 24 -'!C41)</f>
        <v>184997</v>
      </c>
      <c r="J41" s="87">
        <f>I41/'- 3 -'!E41</f>
        <v>0.029597559457661526</v>
      </c>
      <c r="K41" s="14">
        <f>IF(AND(I41&gt;0,'- 7 -'!G41=0),"N/A ",IF(I41&gt;0,I41/'- 7 -'!G41,0))</f>
        <v>4352.870588235294</v>
      </c>
    </row>
    <row r="42" spans="1:11" ht="12.75">
      <c r="A42" s="16">
        <v>33</v>
      </c>
      <c r="B42" s="17" t="s">
        <v>175</v>
      </c>
      <c r="C42" s="17">
        <f>SUM('- 18 -'!C42,'- 18 -'!F42,'- 18 -'!I42,'- 19 -'!C42,'- 20 -'!C42)</f>
        <v>5245935</v>
      </c>
      <c r="D42" s="88">
        <f>C42/'- 3 -'!E42</f>
        <v>0.46541463315095644</v>
      </c>
      <c r="E42" s="17">
        <f>C42/'- 6 -'!J42</f>
        <v>3003.8565048098944</v>
      </c>
      <c r="F42" s="17">
        <f>SUM('- 21 -'!C42,'- 21 -'!F42,'- 21 -'!I42,'- 22 -'!C42,'- 22 -'!F42,'- 22 -'!I42)</f>
        <v>1441038</v>
      </c>
      <c r="G42" s="88">
        <f>F42/'- 3 -'!E42</f>
        <v>0.12784759478083277</v>
      </c>
      <c r="H42" s="17">
        <f>F42/'- 7 -'!I42</f>
        <v>733.9129106187929</v>
      </c>
      <c r="I42" s="17">
        <f>SUM('- 23 -'!C42,'- 23 -'!F42,'- 23 -'!I42,'- 24 -'!C42)</f>
        <v>1087360</v>
      </c>
      <c r="J42" s="88">
        <f>I42/'- 3 -'!E42</f>
        <v>0.09646960084389608</v>
      </c>
      <c r="K42" s="18">
        <f>IF(AND(I42&gt;0,'- 7 -'!G42=0),"N/A ",IF(I42&gt;0,I42/'- 7 -'!G42,0))</f>
        <v>5225.180201826045</v>
      </c>
    </row>
    <row r="43" spans="1:11" ht="12.75">
      <c r="A43" s="12">
        <v>34</v>
      </c>
      <c r="B43" s="13" t="s">
        <v>176</v>
      </c>
      <c r="C43" s="13">
        <f>SUM('- 18 -'!C43,'- 18 -'!F43,'- 18 -'!I43,'- 19 -'!C43,'- 20 -'!C43)</f>
        <v>2879840</v>
      </c>
      <c r="D43" s="87">
        <f>C43/'- 3 -'!E43</f>
        <v>0.5559647228506667</v>
      </c>
      <c r="E43" s="13">
        <f>C43/'- 6 -'!J43</f>
        <v>3645.3670886075947</v>
      </c>
      <c r="F43" s="13">
        <f>SUM('- 21 -'!C43,'- 21 -'!F43,'- 21 -'!I43,'- 22 -'!C43,'- 22 -'!F43,'- 22 -'!I43)</f>
        <v>439794</v>
      </c>
      <c r="G43" s="87">
        <f>F43/'- 3 -'!E43</f>
        <v>0.08490400484797285</v>
      </c>
      <c r="H43" s="13">
        <f>F43/'- 7 -'!I43</f>
        <v>556.7012658227848</v>
      </c>
      <c r="I43" s="13">
        <f>SUM('- 23 -'!C43,'- 23 -'!F43,'- 23 -'!I43,'- 24 -'!C43)</f>
        <v>0</v>
      </c>
      <c r="J43" s="87">
        <f>I43/'- 3 -'!E43</f>
        <v>0</v>
      </c>
      <c r="K43" s="14">
        <f>IF(AND(I43&gt;0,'- 7 -'!G43=0),"N/A ",IF(I43&gt;0,I43/'- 7 -'!G43,0))</f>
        <v>0</v>
      </c>
    </row>
    <row r="44" spans="1:11" ht="12.75">
      <c r="A44" s="16">
        <v>35</v>
      </c>
      <c r="B44" s="17" t="s">
        <v>177</v>
      </c>
      <c r="C44" s="17">
        <f>SUM('- 18 -'!C44,'- 18 -'!F44,'- 18 -'!I44,'- 19 -'!C44,'- 20 -'!C44)</f>
        <v>6679377</v>
      </c>
      <c r="D44" s="88">
        <f>C44/'- 3 -'!E44</f>
        <v>0.5335082413145463</v>
      </c>
      <c r="E44" s="17">
        <f>C44/'- 6 -'!J44</f>
        <v>3791.2231808377796</v>
      </c>
      <c r="F44" s="17">
        <f>SUM('- 21 -'!C44,'- 21 -'!F44,'- 21 -'!I44,'- 22 -'!C44,'- 22 -'!F44,'- 22 -'!I44)</f>
        <v>1276923</v>
      </c>
      <c r="G44" s="88">
        <f>F44/'- 3 -'!E44</f>
        <v>0.10199288706478081</v>
      </c>
      <c r="H44" s="17">
        <f>F44/'- 7 -'!I44</f>
        <v>655.8412942989214</v>
      </c>
      <c r="I44" s="17">
        <f>SUM('- 23 -'!C44,'- 23 -'!F44,'- 23 -'!I44,'- 24 -'!C44)</f>
        <v>745863</v>
      </c>
      <c r="J44" s="88">
        <f>I44/'- 3 -'!E44</f>
        <v>0.05957502584321733</v>
      </c>
      <c r="K44" s="18">
        <f>IF(AND(I44&gt;0,'- 7 -'!G44=0),"N/A ",IF(I44&gt;0,I44/'- 7 -'!G44,0))</f>
        <v>4027.3380129589636</v>
      </c>
    </row>
    <row r="45" spans="1:11" ht="12.75">
      <c r="A45" s="12">
        <v>36</v>
      </c>
      <c r="B45" s="13" t="s">
        <v>178</v>
      </c>
      <c r="C45" s="13">
        <f>SUM('- 18 -'!C45,'- 18 -'!F45,'- 18 -'!I45,'- 19 -'!C45,'- 20 -'!C45)</f>
        <v>3774400</v>
      </c>
      <c r="D45" s="87">
        <f>C45/'- 3 -'!E45</f>
        <v>0.5385409904673422</v>
      </c>
      <c r="E45" s="13">
        <f>C45/'- 6 -'!J45</f>
        <v>3440.6563354603463</v>
      </c>
      <c r="F45" s="13">
        <f>SUM('- 21 -'!C45,'- 21 -'!F45,'- 21 -'!I45,'- 22 -'!C45,'- 22 -'!F45,'- 22 -'!I45)</f>
        <v>581471</v>
      </c>
      <c r="G45" s="87">
        <f>F45/'- 3 -'!E45</f>
        <v>0.0829657609866564</v>
      </c>
      <c r="H45" s="13">
        <f>F45/'- 7 -'!I45</f>
        <v>515.9458740017747</v>
      </c>
      <c r="I45" s="13">
        <f>SUM('- 23 -'!C45,'- 23 -'!F45,'- 23 -'!I45,'- 24 -'!C45)</f>
        <v>64526</v>
      </c>
      <c r="J45" s="87">
        <f>I45/'- 3 -'!E45</f>
        <v>0.009206733772492507</v>
      </c>
      <c r="K45" s="14">
        <f>IF(AND(I45&gt;0,'- 7 -'!G45=0),"N/A ",IF(I45&gt;0,I45/'- 7 -'!G45,0))</f>
        <v>2150.866666666667</v>
      </c>
    </row>
    <row r="46" spans="1:11" ht="12.75">
      <c r="A46" s="16">
        <v>37</v>
      </c>
      <c r="B46" s="17" t="s">
        <v>179</v>
      </c>
      <c r="C46" s="17">
        <f>SUM('- 18 -'!C46,'- 18 -'!F46,'- 18 -'!I46,'- 19 -'!C46,'- 20 -'!C46)</f>
        <v>3604343</v>
      </c>
      <c r="D46" s="88">
        <f>C46/'- 3 -'!E46</f>
        <v>0.5735482164551605</v>
      </c>
      <c r="E46" s="17">
        <f>C46/'- 6 -'!J46</f>
        <v>3782.1017838405037</v>
      </c>
      <c r="F46" s="17">
        <f>SUM('- 21 -'!C46,'- 21 -'!F46,'- 21 -'!I46,'- 22 -'!C46,'- 22 -'!F46,'- 22 -'!I46)</f>
        <v>430343</v>
      </c>
      <c r="G46" s="88">
        <f>F46/'- 3 -'!E46</f>
        <v>0.06847918195187394</v>
      </c>
      <c r="H46" s="17">
        <f>F46/'- 7 -'!I46</f>
        <v>419.0292112950341</v>
      </c>
      <c r="I46" s="17">
        <f>SUM('- 23 -'!C46,'- 23 -'!F46,'- 23 -'!I46,'- 24 -'!C46)</f>
        <v>300505</v>
      </c>
      <c r="J46" s="88">
        <f>I46/'- 3 -'!E46</f>
        <v>0.047818453123317624</v>
      </c>
      <c r="K46" s="18">
        <f>IF(AND(I46&gt;0,'- 7 -'!G46=0),"N/A ",IF(I46&gt;0,I46/'- 7 -'!G46,0))</f>
        <v>4060.8783783783783</v>
      </c>
    </row>
    <row r="47" spans="1:11" ht="12.75">
      <c r="A47" s="12">
        <v>38</v>
      </c>
      <c r="B47" s="13" t="s">
        <v>180</v>
      </c>
      <c r="C47" s="13">
        <f>SUM('- 18 -'!C47,'- 18 -'!F47,'- 18 -'!I47,'- 19 -'!C47,'- 20 -'!C47)</f>
        <v>4467627</v>
      </c>
      <c r="D47" s="87">
        <f>C47/'- 3 -'!E47</f>
        <v>0.5308086608877197</v>
      </c>
      <c r="E47" s="13">
        <f>C47/'- 6 -'!J47</f>
        <v>3513.390217049387</v>
      </c>
      <c r="F47" s="13">
        <f>SUM('- 21 -'!C47,'- 21 -'!F47,'- 21 -'!I47,'- 22 -'!C47,'- 22 -'!F47,'- 22 -'!I47)</f>
        <v>874415</v>
      </c>
      <c r="G47" s="87">
        <f>F47/'- 3 -'!E47</f>
        <v>0.10389118321877261</v>
      </c>
      <c r="H47" s="13">
        <f>F47/'- 7 -'!I47</f>
        <v>659.9358490566037</v>
      </c>
      <c r="I47" s="13">
        <f>SUM('- 23 -'!C47,'- 23 -'!F47,'- 23 -'!I47,'- 24 -'!C47)</f>
        <v>156909</v>
      </c>
      <c r="J47" s="87">
        <f>I47/'- 3 -'!E47</f>
        <v>0.018642705886420512</v>
      </c>
      <c r="K47" s="14">
        <f>IF(AND(I47&gt;0,'- 7 -'!G47=0),"N/A ",IF(I47&gt;0,I47/'- 7 -'!G47,0))</f>
        <v>2938.370786516854</v>
      </c>
    </row>
    <row r="48" spans="1:11" ht="12.75">
      <c r="A48" s="16">
        <v>39</v>
      </c>
      <c r="B48" s="17" t="s">
        <v>181</v>
      </c>
      <c r="C48" s="17">
        <f>SUM('- 18 -'!C48,'- 18 -'!F48,'- 18 -'!I48,'- 19 -'!C48,'- 20 -'!C48)</f>
        <v>8468581</v>
      </c>
      <c r="D48" s="88">
        <f>C48/'- 3 -'!E48</f>
        <v>0.6158846166824918</v>
      </c>
      <c r="E48" s="17">
        <f>C48/'- 6 -'!J48</f>
        <v>3938.87488372093</v>
      </c>
      <c r="F48" s="17">
        <f>SUM('- 21 -'!C48,'- 21 -'!F48,'- 21 -'!I48,'- 22 -'!C48,'- 22 -'!F48,'- 22 -'!I48)</f>
        <v>983172</v>
      </c>
      <c r="G48" s="88">
        <f>F48/'- 3 -'!E48</f>
        <v>0.07150200374218052</v>
      </c>
      <c r="H48" s="17">
        <f>F48/'- 7 -'!I48</f>
        <v>442.2726045883941</v>
      </c>
      <c r="I48" s="17">
        <f>SUM('- 23 -'!C48,'- 23 -'!F48,'- 23 -'!I48,'- 24 -'!C48)</f>
        <v>189041</v>
      </c>
      <c r="J48" s="88">
        <f>I48/'- 3 -'!E48</f>
        <v>0.01374816439994787</v>
      </c>
      <c r="K48" s="18">
        <f>IF(AND(I48&gt;0,'- 7 -'!G48=0),"N/A ",IF(I48&gt;0,I48/'- 7 -'!G48,0))</f>
        <v>3099.032786885246</v>
      </c>
    </row>
    <row r="49" spans="1:11" ht="12.75">
      <c r="A49" s="12">
        <v>40</v>
      </c>
      <c r="B49" s="13" t="s">
        <v>182</v>
      </c>
      <c r="C49" s="13">
        <f>SUM('- 18 -'!C49,'- 18 -'!F49,'- 18 -'!I49,'- 19 -'!C49,'- 20 -'!C49)</f>
        <v>22595284</v>
      </c>
      <c r="D49" s="87">
        <f>C49/'- 3 -'!E49</f>
        <v>0.5799177879659858</v>
      </c>
      <c r="E49" s="13">
        <f>C49/'- 6 -'!J49</f>
        <v>3224.3509282646232</v>
      </c>
      <c r="F49" s="13">
        <f>SUM('- 21 -'!C49,'- 21 -'!F49,'- 21 -'!I49,'- 22 -'!C49,'- 22 -'!F49,'- 22 -'!I49)</f>
        <v>5023035</v>
      </c>
      <c r="G49" s="87">
        <f>F49/'- 3 -'!E49</f>
        <v>0.12891837721870306</v>
      </c>
      <c r="H49" s="13">
        <f>F49/'- 7 -'!I49</f>
        <v>656.1770084911823</v>
      </c>
      <c r="I49" s="13">
        <f>SUM('- 23 -'!C49,'- 23 -'!F49,'- 23 -'!I49,'- 24 -'!C49)</f>
        <v>2132511</v>
      </c>
      <c r="J49" s="87">
        <f>I49/'- 3 -'!E49</f>
        <v>0.054731822000251576</v>
      </c>
      <c r="K49" s="14">
        <f>IF(AND(I49&gt;0,'- 7 -'!G49=0),"N/A ",IF(I49&gt;0,I49/'- 7 -'!G49,0))</f>
        <v>4253.961699581089</v>
      </c>
    </row>
    <row r="50" spans="1:11" ht="12.75">
      <c r="A50" s="16">
        <v>41</v>
      </c>
      <c r="B50" s="17" t="s">
        <v>183</v>
      </c>
      <c r="C50" s="17">
        <f>SUM('- 18 -'!C50,'- 18 -'!F50,'- 18 -'!I50,'- 19 -'!C50,'- 20 -'!C50)</f>
        <v>6578690</v>
      </c>
      <c r="D50" s="88">
        <f>C50/'- 3 -'!E50</f>
        <v>0.5723164973241051</v>
      </c>
      <c r="E50" s="17">
        <f>C50/'- 6 -'!J50</f>
        <v>3918.6859661663093</v>
      </c>
      <c r="F50" s="17">
        <f>SUM('- 21 -'!C50,'- 21 -'!F50,'- 21 -'!I50,'- 22 -'!C50,'- 22 -'!F50,'- 22 -'!I50)</f>
        <v>1227479</v>
      </c>
      <c r="G50" s="88">
        <f>F50/'- 3 -'!E50</f>
        <v>0.10678516267203579</v>
      </c>
      <c r="H50" s="17">
        <f>F50/'- 7 -'!I50</f>
        <v>702.2994621810276</v>
      </c>
      <c r="I50" s="17">
        <f>SUM('- 23 -'!C50,'- 23 -'!F50,'- 23 -'!I50,'- 24 -'!C50)</f>
        <v>254373</v>
      </c>
      <c r="J50" s="88">
        <f>I50/'- 3 -'!E50</f>
        <v>0.022129309083392678</v>
      </c>
      <c r="K50" s="18">
        <f>IF(AND(I50&gt;0,'- 7 -'!G50=0),"N/A ",IF(I50&gt;0,I50/'- 7 -'!G50,0))</f>
        <v>3686.5652173913045</v>
      </c>
    </row>
    <row r="51" spans="1:11" ht="12.75">
      <c r="A51" s="12">
        <v>42</v>
      </c>
      <c r="B51" s="13" t="s">
        <v>184</v>
      </c>
      <c r="C51" s="13">
        <f>SUM('- 18 -'!C51,'- 18 -'!F51,'- 18 -'!I51,'- 19 -'!C51,'- 20 -'!C51)</f>
        <v>4156124</v>
      </c>
      <c r="D51" s="87">
        <f>C51/'- 3 -'!E51</f>
        <v>0.586667558781284</v>
      </c>
      <c r="E51" s="13">
        <f>C51/'- 6 -'!J51</f>
        <v>3715.8015198927133</v>
      </c>
      <c r="F51" s="13">
        <f>SUM('- 21 -'!C51,'- 21 -'!F51,'- 21 -'!I51,'- 22 -'!C51,'- 22 -'!F51,'- 22 -'!I51)</f>
        <v>733534.85</v>
      </c>
      <c r="G51" s="87">
        <f>F51/'- 3 -'!E51</f>
        <v>0.10354385473833198</v>
      </c>
      <c r="H51" s="13">
        <f>F51/'- 7 -'!I51</f>
        <v>655.8201609298167</v>
      </c>
      <c r="I51" s="13">
        <f>SUM('- 23 -'!C51,'- 23 -'!F51,'- 23 -'!I51,'- 24 -'!C51)</f>
        <v>0</v>
      </c>
      <c r="J51" s="87">
        <f>I51/'- 3 -'!E51</f>
        <v>0</v>
      </c>
      <c r="K51" s="14">
        <f>IF(AND(I51&gt;0,'- 7 -'!G51=0),"N/A ",IF(I51&gt;0,I51/'- 7 -'!G51,0))</f>
        <v>0</v>
      </c>
    </row>
    <row r="52" spans="1:11" ht="12.75">
      <c r="A52" s="16">
        <v>43</v>
      </c>
      <c r="B52" s="17" t="s">
        <v>185</v>
      </c>
      <c r="C52" s="17">
        <f>SUM('- 18 -'!C52,'- 18 -'!F52,'- 18 -'!I52,'- 19 -'!C52,'- 20 -'!C52)</f>
        <v>3735647</v>
      </c>
      <c r="D52" s="88">
        <f>C52/'- 3 -'!E52</f>
        <v>0.5965717517982285</v>
      </c>
      <c r="E52" s="17">
        <f>C52/'- 6 -'!J52</f>
        <v>4136.9291251384275</v>
      </c>
      <c r="F52" s="17">
        <f>SUM('- 21 -'!C52,'- 21 -'!F52,'- 21 -'!I52,'- 22 -'!C52,'- 22 -'!F52,'- 22 -'!I52)</f>
        <v>481747</v>
      </c>
      <c r="G52" s="88">
        <f>F52/'- 3 -'!E52</f>
        <v>0.07693356778987448</v>
      </c>
      <c r="H52" s="17">
        <f>F52/'- 7 -'!I52</f>
        <v>533.4961240310078</v>
      </c>
      <c r="I52" s="17">
        <f>SUM('- 23 -'!C52,'- 23 -'!F52,'- 23 -'!I52,'- 24 -'!C52)</f>
        <v>0</v>
      </c>
      <c r="J52" s="88">
        <f>I52/'- 3 -'!E52</f>
        <v>0</v>
      </c>
      <c r="K52" s="18">
        <f>IF(AND(I52&gt;0,'- 7 -'!G52=0),"N/A ",IF(I52&gt;0,I52/'- 7 -'!G52,0))</f>
        <v>0</v>
      </c>
    </row>
    <row r="53" spans="1:11" ht="12.75">
      <c r="A53" s="12">
        <v>44</v>
      </c>
      <c r="B53" s="13" t="s">
        <v>186</v>
      </c>
      <c r="C53" s="13">
        <f>SUM('- 18 -'!C53,'- 18 -'!F53,'- 18 -'!I53,'- 19 -'!C53,'- 20 -'!C53)</f>
        <v>4772474</v>
      </c>
      <c r="D53" s="87">
        <f>C53/'- 3 -'!E53</f>
        <v>0.5672042330245752</v>
      </c>
      <c r="E53" s="13">
        <f>C53/'- 6 -'!J53</f>
        <v>3719.4871794871797</v>
      </c>
      <c r="F53" s="13">
        <f>SUM('- 21 -'!C53,'- 21 -'!F53,'- 21 -'!I53,'- 22 -'!C53,'- 22 -'!F53,'- 22 -'!I53)</f>
        <v>984646</v>
      </c>
      <c r="G53" s="87">
        <f>F53/'- 3 -'!E53</f>
        <v>0.11702428954682957</v>
      </c>
      <c r="H53" s="13">
        <f>F53/'- 7 -'!I53</f>
        <v>751.351392598245</v>
      </c>
      <c r="I53" s="13">
        <f>SUM('- 23 -'!C53,'- 23 -'!F53,'- 23 -'!I53,'- 24 -'!C53)</f>
        <v>158380</v>
      </c>
      <c r="J53" s="87">
        <f>I53/'- 3 -'!E53</f>
        <v>0.018823320237351157</v>
      </c>
      <c r="K53" s="14">
        <f>IF(AND(I53&gt;0,'- 7 -'!G53=0),"N/A ",IF(I53&gt;0,I53/'- 7 -'!G53,0))</f>
        <v>5780.29197080292</v>
      </c>
    </row>
    <row r="54" spans="1:11" ht="12.75">
      <c r="A54" s="16">
        <v>45</v>
      </c>
      <c r="B54" s="17" t="s">
        <v>187</v>
      </c>
      <c r="C54" s="17">
        <f>SUM('- 18 -'!C54,'- 18 -'!F54,'- 18 -'!I54,'- 19 -'!C54,'- 20 -'!C54)</f>
        <v>6180113</v>
      </c>
      <c r="D54" s="88">
        <f>C54/'- 3 -'!E54</f>
        <v>0.5776879853939217</v>
      </c>
      <c r="E54" s="17">
        <f>C54/'- 6 -'!J54</f>
        <v>3364.9749537188286</v>
      </c>
      <c r="F54" s="17">
        <f>SUM('- 21 -'!C54,'- 21 -'!F54,'- 21 -'!I54,'- 22 -'!C54,'- 22 -'!F54,'- 22 -'!I54)</f>
        <v>1215754</v>
      </c>
      <c r="G54" s="88">
        <f>F54/'- 3 -'!E54</f>
        <v>0.11364298338794161</v>
      </c>
      <c r="H54" s="17">
        <f>F54/'- 7 -'!I54</f>
        <v>624.2318751283632</v>
      </c>
      <c r="I54" s="17">
        <f>SUM('- 23 -'!C54,'- 23 -'!F54,'- 23 -'!I54,'- 24 -'!C54)</f>
        <v>242439</v>
      </c>
      <c r="J54" s="88">
        <f>I54/'- 3 -'!E54</f>
        <v>0.022662060951137465</v>
      </c>
      <c r="K54" s="18">
        <f>IF(AND(I54&gt;0,'- 7 -'!G54=0),"N/A ",IF(I54&gt;0,I54/'- 7 -'!G54,0))</f>
        <v>2693.766666666667</v>
      </c>
    </row>
    <row r="55" spans="1:11" ht="12.75">
      <c r="A55" s="12">
        <v>46</v>
      </c>
      <c r="B55" s="13" t="s">
        <v>188</v>
      </c>
      <c r="C55" s="13">
        <f>SUM('- 18 -'!C55,'- 18 -'!F55,'- 18 -'!I55,'- 19 -'!C55,'- 20 -'!C55)</f>
        <v>5717973</v>
      </c>
      <c r="D55" s="87">
        <f>C55/'- 3 -'!E55</f>
        <v>0.5528077458418132</v>
      </c>
      <c r="E55" s="13">
        <f>C55/'- 6 -'!J55</f>
        <v>4062.5030195381883</v>
      </c>
      <c r="F55" s="13">
        <f>SUM('- 21 -'!C55,'- 21 -'!F55,'- 21 -'!I55,'- 22 -'!C55,'- 22 -'!F55,'- 22 -'!I55)</f>
        <v>1229870</v>
      </c>
      <c r="G55" s="87">
        <f>F55/'- 3 -'!E55</f>
        <v>0.11890256606291616</v>
      </c>
      <c r="H55" s="13">
        <f>F55/'- 7 -'!I55</f>
        <v>770.7401140565269</v>
      </c>
      <c r="I55" s="13">
        <f>SUM('- 23 -'!C55,'- 23 -'!F55,'- 23 -'!I55,'- 24 -'!C55)</f>
        <v>453359</v>
      </c>
      <c r="J55" s="87">
        <f>I55/'- 3 -'!E55</f>
        <v>0.043830281613274256</v>
      </c>
      <c r="K55" s="14">
        <f>IF(AND(I55&gt;0,'- 7 -'!G55=0),"N/A ",IF(I55&gt;0,I55/'- 7 -'!G55,0))</f>
        <v>3635.597433841219</v>
      </c>
    </row>
    <row r="56" spans="1:11" ht="12.75">
      <c r="A56" s="16">
        <v>47</v>
      </c>
      <c r="B56" s="17" t="s">
        <v>189</v>
      </c>
      <c r="C56" s="17">
        <f>SUM('- 18 -'!C56,'- 18 -'!F56,'- 18 -'!I56,'- 19 -'!C56,'- 20 -'!C56)</f>
        <v>4507307</v>
      </c>
      <c r="D56" s="88">
        <f>C56/'- 3 -'!E56</f>
        <v>0.5800556053594671</v>
      </c>
      <c r="E56" s="17">
        <f>C56/'- 6 -'!J56</f>
        <v>3491.0595616141277</v>
      </c>
      <c r="F56" s="17">
        <f>SUM('- 21 -'!C56,'- 21 -'!F56,'- 21 -'!I56,'- 22 -'!C56,'- 22 -'!F56,'- 22 -'!I56)</f>
        <v>851616</v>
      </c>
      <c r="G56" s="88">
        <f>F56/'- 3 -'!E56</f>
        <v>0.1095964029993537</v>
      </c>
      <c r="H56" s="17">
        <f>F56/'- 7 -'!I56</f>
        <v>627.803907113896</v>
      </c>
      <c r="I56" s="17">
        <f>SUM('- 23 -'!C56,'- 23 -'!F56,'- 23 -'!I56,'- 24 -'!C56)</f>
        <v>136302</v>
      </c>
      <c r="J56" s="88">
        <f>I56/'- 3 -'!E56</f>
        <v>0.017541014872451795</v>
      </c>
      <c r="K56" s="18">
        <f>IF(AND(I56&gt;0,'- 7 -'!G56=0),"N/A ",IF(I56&gt;0,I56/'- 7 -'!G56,0))</f>
        <v>2416.7021276595747</v>
      </c>
    </row>
    <row r="57" spans="1:11" ht="12.75">
      <c r="A57" s="12">
        <v>48</v>
      </c>
      <c r="B57" s="13" t="s">
        <v>190</v>
      </c>
      <c r="C57" s="13">
        <f>SUM('- 18 -'!C57,'- 18 -'!F57,'- 18 -'!I57,'- 19 -'!C57,'- 20 -'!C57)</f>
        <v>24369597</v>
      </c>
      <c r="D57" s="87">
        <f>C57/'- 3 -'!E57</f>
        <v>0.4615865357530548</v>
      </c>
      <c r="E57" s="13">
        <f>C57/'- 6 -'!J57</f>
        <v>4554.639192598823</v>
      </c>
      <c r="F57" s="13">
        <f>SUM('- 21 -'!C57,'- 21 -'!F57,'- 21 -'!I57,'- 22 -'!C57,'- 22 -'!F57,'- 22 -'!I57)</f>
        <v>5820083</v>
      </c>
      <c r="G57" s="87">
        <f>F57/'- 3 -'!E57</f>
        <v>0.11023866950960438</v>
      </c>
      <c r="H57" s="13">
        <f>F57/'- 7 -'!I57</f>
        <v>1069.0428345762464</v>
      </c>
      <c r="I57" s="13">
        <f>SUM('- 23 -'!C57,'- 23 -'!F57,'- 23 -'!I57,'- 24 -'!C57)</f>
        <v>209964</v>
      </c>
      <c r="J57" s="87">
        <f>I57/'- 3 -'!E57</f>
        <v>0.003976945346812851</v>
      </c>
      <c r="K57" s="14">
        <f>IF(AND(I57&gt;0,'- 7 -'!G57=0),"N/A ",IF(I57&gt;0,I57/'- 7 -'!G57,0))</f>
        <v>3528.8067226890757</v>
      </c>
    </row>
    <row r="58" spans="1:11" ht="12.75">
      <c r="A58" s="16">
        <v>49</v>
      </c>
      <c r="B58" s="17" t="s">
        <v>191</v>
      </c>
      <c r="C58" s="17">
        <f>SUM('- 18 -'!C58,'- 18 -'!F58,'- 18 -'!I58,'- 19 -'!C58,'- 20 -'!C58)</f>
        <v>17215834</v>
      </c>
      <c r="D58" s="88">
        <f>C58/'- 3 -'!E58</f>
        <v>0.6023609164763394</v>
      </c>
      <c r="E58" s="17">
        <f>C58/'- 6 -'!J58</f>
        <v>4126.716045831536</v>
      </c>
      <c r="F58" s="17">
        <f>SUM('- 21 -'!C58,'- 21 -'!F58,'- 21 -'!I58,'- 22 -'!C58,'- 22 -'!F58,'- 22 -'!I58)</f>
        <v>2734857</v>
      </c>
      <c r="G58" s="88">
        <f>F58/'- 3 -'!E58</f>
        <v>0.09568929213372597</v>
      </c>
      <c r="H58" s="17">
        <f>F58/'- 7 -'!I58</f>
        <v>644.3296030156673</v>
      </c>
      <c r="I58" s="17">
        <f>SUM('- 23 -'!C58,'- 23 -'!F58,'- 23 -'!I58,'- 24 -'!C58)</f>
        <v>151006</v>
      </c>
      <c r="J58" s="88">
        <f>I58/'- 3 -'!E58</f>
        <v>0.005283514731463263</v>
      </c>
      <c r="K58" s="18">
        <f>IF(AND(I58&gt;0,'- 7 -'!G58=0),"N/A ",IF(I58&gt;0,I58/'- 7 -'!G58,0))</f>
        <v>5875.719844357976</v>
      </c>
    </row>
    <row r="59" spans="1:11" ht="12.75">
      <c r="A59" s="12">
        <v>2264</v>
      </c>
      <c r="B59" s="13" t="s">
        <v>192</v>
      </c>
      <c r="C59" s="13">
        <f>SUM('- 18 -'!C59,'- 18 -'!F59,'- 18 -'!I59,'- 19 -'!C59,'- 20 -'!C59)</f>
        <v>1015950</v>
      </c>
      <c r="D59" s="87">
        <f>C59/'- 3 -'!E59</f>
        <v>0.5516574429636323</v>
      </c>
      <c r="E59" s="13">
        <f>C59/'- 6 -'!J59</f>
        <v>5004.679802955665</v>
      </c>
      <c r="F59" s="13">
        <f>SUM('- 21 -'!C59,'- 21 -'!F59,'- 21 -'!I59,'- 22 -'!C59,'- 22 -'!F59,'- 22 -'!I59)</f>
        <v>178294</v>
      </c>
      <c r="G59" s="87">
        <f>F59/'- 3 -'!E59</f>
        <v>0.09681304408263974</v>
      </c>
      <c r="H59" s="13">
        <f>F59/'- 7 -'!I59</f>
        <v>878.2955665024631</v>
      </c>
      <c r="I59" s="13">
        <f>SUM('- 23 -'!C59,'- 23 -'!F59,'- 23 -'!I59,'- 24 -'!C59)</f>
        <v>0</v>
      </c>
      <c r="J59" s="87">
        <f>I59/'- 3 -'!E59</f>
        <v>0</v>
      </c>
      <c r="K59" s="14">
        <f>IF(AND(I59&gt;0,'- 7 -'!G59=0),"N/A ",IF(I59&gt;0,I59/'- 7 -'!G59,0))</f>
        <v>0</v>
      </c>
    </row>
    <row r="60" spans="1:11" ht="12.75">
      <c r="A60" s="16">
        <v>2309</v>
      </c>
      <c r="B60" s="17" t="s">
        <v>193</v>
      </c>
      <c r="C60" s="17">
        <f>SUM('- 18 -'!C60,'- 18 -'!F60,'- 18 -'!I60,'- 19 -'!C60,'- 20 -'!C60)</f>
        <v>1302171</v>
      </c>
      <c r="D60" s="88">
        <f>C60/'- 3 -'!E60</f>
        <v>0.6305839544721998</v>
      </c>
      <c r="E60" s="17">
        <f>C60/'- 6 -'!J60</f>
        <v>4498</v>
      </c>
      <c r="F60" s="17">
        <f>SUM('- 21 -'!C60,'- 21 -'!F60,'- 21 -'!I60,'- 22 -'!C60,'- 22 -'!F60,'- 22 -'!I60)</f>
        <v>177904</v>
      </c>
      <c r="G60" s="88">
        <f>F60/'- 3 -'!E60</f>
        <v>0.08615105684001735</v>
      </c>
      <c r="H60" s="17">
        <f>F60/'- 7 -'!I60</f>
        <v>614.5215889464594</v>
      </c>
      <c r="I60" s="17">
        <f>SUM('- 23 -'!C60,'- 23 -'!F60,'- 23 -'!I60,'- 24 -'!C60)</f>
        <v>0</v>
      </c>
      <c r="J60" s="88">
        <f>I60/'- 3 -'!E60</f>
        <v>0</v>
      </c>
      <c r="K60" s="18">
        <f>IF(AND(I60&gt;0,'- 7 -'!G60=0),"N/A ",IF(I60&gt;0,I60/'- 7 -'!G60,0))</f>
        <v>0</v>
      </c>
    </row>
    <row r="61" spans="1:11" ht="12.75">
      <c r="A61" s="12">
        <v>2312</v>
      </c>
      <c r="B61" s="13" t="s">
        <v>194</v>
      </c>
      <c r="C61" s="13">
        <f>SUM('- 18 -'!C61,'- 18 -'!F61,'- 18 -'!I61,'- 19 -'!C61,'- 20 -'!C61)</f>
        <v>1193537</v>
      </c>
      <c r="D61" s="87">
        <f>C61/'- 3 -'!E61</f>
        <v>0.6615945069680067</v>
      </c>
      <c r="E61" s="13">
        <f>C61/'- 6 -'!J61</f>
        <v>5046.668076109937</v>
      </c>
      <c r="F61" s="13">
        <f>SUM('- 21 -'!C61,'- 21 -'!F61,'- 21 -'!I61,'- 22 -'!C61,'- 22 -'!F61,'- 22 -'!I61)</f>
        <v>185136</v>
      </c>
      <c r="G61" s="87">
        <f>F61/'- 3 -'!E61</f>
        <v>0.10262351367576278</v>
      </c>
      <c r="H61" s="13">
        <f>F61/'- 7 -'!I61</f>
        <v>782.816067653277</v>
      </c>
      <c r="I61" s="13">
        <f>SUM('- 23 -'!C61,'- 23 -'!F61,'- 23 -'!I61,'- 24 -'!C61)</f>
        <v>0</v>
      </c>
      <c r="J61" s="87">
        <f>I61/'- 3 -'!E61</f>
        <v>0</v>
      </c>
      <c r="K61" s="14">
        <f>IF(AND(I61&gt;0,'- 7 -'!G61=0),"N/A ",IF(I61&gt;0,I61/'- 7 -'!G61,0))</f>
        <v>0</v>
      </c>
    </row>
    <row r="62" spans="1:11" ht="12.75">
      <c r="A62" s="16">
        <v>2355</v>
      </c>
      <c r="B62" s="17" t="s">
        <v>196</v>
      </c>
      <c r="C62" s="17">
        <f>SUM('- 18 -'!C62,'- 18 -'!F62,'- 18 -'!I62,'- 19 -'!C62,'- 20 -'!C62)</f>
        <v>12788233</v>
      </c>
      <c r="D62" s="88">
        <f>C62/'- 3 -'!E62</f>
        <v>0.5631263750856942</v>
      </c>
      <c r="E62" s="17">
        <f>C62/'- 6 -'!J62</f>
        <v>4026.7753007116316</v>
      </c>
      <c r="F62" s="17">
        <f>SUM('- 21 -'!C62,'- 21 -'!F62,'- 21 -'!I62,'- 22 -'!C62,'- 22 -'!F62,'- 22 -'!I62)</f>
        <v>3235065</v>
      </c>
      <c r="G62" s="88">
        <f>F62/'- 3 -'!E62</f>
        <v>0.14245521070945466</v>
      </c>
      <c r="H62" s="17">
        <f>F62/'- 7 -'!I62</f>
        <v>912.3653336341587</v>
      </c>
      <c r="I62" s="17">
        <f>SUM('- 23 -'!C62,'- 23 -'!F62,'- 23 -'!I62,'- 24 -'!C62)</f>
        <v>826026</v>
      </c>
      <c r="J62" s="88">
        <f>I62/'- 3 -'!E62</f>
        <v>0.036373831091952705</v>
      </c>
      <c r="K62" s="18">
        <f>IF(AND(I62&gt;0,'- 7 -'!G62=0),"N/A ",IF(I62&gt;0,I62/'- 7 -'!G62,0))</f>
        <v>4465.005405405405</v>
      </c>
    </row>
    <row r="63" spans="1:11" ht="12.75">
      <c r="A63" s="12">
        <v>2439</v>
      </c>
      <c r="B63" s="13" t="s">
        <v>197</v>
      </c>
      <c r="C63" s="13">
        <f>SUM('- 18 -'!C63,'- 18 -'!F63,'- 18 -'!I63,'- 19 -'!C63,'- 20 -'!C63)</f>
        <v>456746.68</v>
      </c>
      <c r="D63" s="87">
        <f>C63/'- 3 -'!E63</f>
        <v>0.44966489409298277</v>
      </c>
      <c r="E63" s="13">
        <f>C63/'- 6 -'!J63</f>
        <v>3639.41577689243</v>
      </c>
      <c r="F63" s="13">
        <f>SUM('- 21 -'!C63,'- 21 -'!F63,'- 21 -'!I63,'- 22 -'!C63,'- 22 -'!F63,'- 22 -'!I63)</f>
        <v>190143.57</v>
      </c>
      <c r="G63" s="87">
        <f>F63/'- 3 -'!E63</f>
        <v>0.18719542365696376</v>
      </c>
      <c r="H63" s="13">
        <f>F63/'- 7 -'!I63</f>
        <v>1271.8633444816055</v>
      </c>
      <c r="I63" s="13">
        <f>SUM('- 23 -'!C63,'- 23 -'!F63,'- 23 -'!I63,'- 24 -'!C63)</f>
        <v>44581.84</v>
      </c>
      <c r="J63" s="87">
        <f>I63/'- 3 -'!E63</f>
        <v>0.043890605536684585</v>
      </c>
      <c r="K63" s="14">
        <f>IF(AND(I63&gt;0,'- 7 -'!G63=0),"N/A ",IF(I63&gt;0,I63/'- 7 -'!G63,0))</f>
        <v>3184.4171428571426</v>
      </c>
    </row>
    <row r="64" spans="1:11" ht="12.75">
      <c r="A64" s="16">
        <v>2460</v>
      </c>
      <c r="B64" s="17" t="s">
        <v>198</v>
      </c>
      <c r="C64" s="17">
        <f>SUM('- 18 -'!C64,'- 18 -'!F64,'- 18 -'!I64,'- 19 -'!C64,'- 20 -'!C64)</f>
        <v>1656888</v>
      </c>
      <c r="D64" s="88">
        <f>C64/'- 3 -'!E64</f>
        <v>0.6408722330782048</v>
      </c>
      <c r="E64" s="17">
        <f>C64/'- 6 -'!J64</f>
        <v>5268.324324324324</v>
      </c>
      <c r="F64" s="17">
        <f>SUM('- 21 -'!C64,'- 21 -'!F64,'- 21 -'!I64,'- 22 -'!C64,'- 22 -'!F64,'- 22 -'!I64)</f>
        <v>173709</v>
      </c>
      <c r="G64" s="88">
        <f>F64/'- 3 -'!E64</f>
        <v>0.06718937836219581</v>
      </c>
      <c r="H64" s="17">
        <f>F64/'- 7 -'!I64</f>
        <v>552.3338632750398</v>
      </c>
      <c r="I64" s="17">
        <f>SUM('- 23 -'!C64,'- 23 -'!F64,'- 23 -'!I64,'- 24 -'!C64)</f>
        <v>0</v>
      </c>
      <c r="J64" s="88">
        <f>I64/'- 3 -'!E64</f>
        <v>0</v>
      </c>
      <c r="K64" s="18">
        <f>IF(AND(I64&gt;0,'- 7 -'!G64=0),"N/A ",IF(I64&gt;0,I64/'- 7 -'!G64,0))</f>
        <v>0</v>
      </c>
    </row>
    <row r="65" spans="1:11" ht="12.75">
      <c r="A65" s="12">
        <v>3000</v>
      </c>
      <c r="B65" s="13" t="s">
        <v>199</v>
      </c>
      <c r="C65" s="13">
        <f>SUM('- 18 -'!C65,'- 18 -'!F65,'- 18 -'!I65,'- 19 -'!C65,'- 20 -'!C65)</f>
        <v>0</v>
      </c>
      <c r="D65" s="87">
        <f>C65/'- 3 -'!E65</f>
        <v>0</v>
      </c>
      <c r="E65" s="13"/>
      <c r="F65" s="13">
        <f>SUM('- 21 -'!C65,'- 21 -'!F65,'- 21 -'!I65,'- 22 -'!C65,'- 22 -'!F65,'- 22 -'!I65)</f>
        <v>178702</v>
      </c>
      <c r="G65" s="87">
        <f>F65/'- 3 -'!E65</f>
        <v>0.03502782201126053</v>
      </c>
      <c r="H65" s="13">
        <f>F65/'- 7 -'!I65</f>
        <v>215.71945919845487</v>
      </c>
      <c r="I65" s="13">
        <f>SUM('- 23 -'!C65,'- 23 -'!F65,'- 23 -'!I65,'- 24 -'!C65)</f>
        <v>2885865</v>
      </c>
      <c r="J65" s="87">
        <f>I65/'- 3 -'!E65</f>
        <v>0.5656655525317363</v>
      </c>
      <c r="K65" s="14">
        <f>IF(AND(I65&gt;0,'- 7 -'!G65=0),"N/A ",IF(I65&gt;0,I65/'- 7 -'!G65,0))</f>
        <v>3483.661274746499</v>
      </c>
    </row>
    <row r="66" spans="1:11" ht="4.5" customHeight="1">
      <c r="A66" s="20"/>
      <c r="B66" s="20"/>
      <c r="C66" s="20"/>
      <c r="D66" s="89"/>
      <c r="E66" s="20"/>
      <c r="F66" s="20"/>
      <c r="G66" s="89"/>
      <c r="H66" s="20"/>
      <c r="I66" s="20"/>
      <c r="J66" s="89"/>
      <c r="K66" s="21"/>
    </row>
    <row r="67" spans="1:11" ht="12.75">
      <c r="A67" s="23"/>
      <c r="B67" s="24" t="s">
        <v>200</v>
      </c>
      <c r="C67" s="90">
        <f>SUM(C11:C65)</f>
        <v>641825734.86</v>
      </c>
      <c r="D67" s="91">
        <f>C67/'- 3 -'!E67</f>
        <v>0.565883689469995</v>
      </c>
      <c r="E67" s="24">
        <f>C67/'- 6 -'!J67</f>
        <v>3685.4166243523014</v>
      </c>
      <c r="F67" s="90">
        <f>SUM(F11:F65)</f>
        <v>146138601.17</v>
      </c>
      <c r="G67" s="91">
        <f>F67/'- 3 -'!E67</f>
        <v>0.12884720308403078</v>
      </c>
      <c r="H67" s="24">
        <f>F67/'- 7 -'!I67</f>
        <v>793.5392082657451</v>
      </c>
      <c r="I67" s="90">
        <f>SUM(I11:I65)</f>
        <v>26265083.99</v>
      </c>
      <c r="J67" s="91">
        <f>I67/'- 3 -'!E67</f>
        <v>0.023157349145157796</v>
      </c>
      <c r="K67" s="25">
        <f>I67/'- 7 -'!G67</f>
        <v>3978.653940771038</v>
      </c>
    </row>
    <row r="68" spans="1:11" ht="4.5" customHeight="1">
      <c r="A68" s="20"/>
      <c r="B68" s="20"/>
      <c r="C68" s="20"/>
      <c r="D68" s="20"/>
      <c r="E68" s="20"/>
      <c r="F68" s="20"/>
      <c r="G68" s="20"/>
      <c r="H68" s="20"/>
      <c r="I68" s="20"/>
      <c r="J68" s="20"/>
      <c r="K68" s="21"/>
    </row>
    <row r="69" spans="1:11" ht="12.75">
      <c r="A69" s="16">
        <v>2155</v>
      </c>
      <c r="B69" s="17" t="s">
        <v>201</v>
      </c>
      <c r="C69" s="17">
        <f>SUM('- 18 -'!C69,'- 18 -'!F69,'- 18 -'!I69,'- 19 -'!C69,'- 20 -'!C69)</f>
        <v>797993.61</v>
      </c>
      <c r="D69" s="88">
        <f>C69/'- 3 -'!E69</f>
        <v>0.7526043785986837</v>
      </c>
      <c r="E69" s="17">
        <f>C69/'- 6 -'!J69</f>
        <v>6487.752926829268</v>
      </c>
      <c r="F69" s="17">
        <f>SUM('- 21 -'!C69,'- 21 -'!F69,'- 21 -'!I69,'- 22 -'!C69,'- 22 -'!F69,'- 22 -'!I69)</f>
        <v>70486.07</v>
      </c>
      <c r="G69" s="88">
        <f>F69/'- 3 -'!E69</f>
        <v>0.06647687932264687</v>
      </c>
      <c r="H69" s="17">
        <f>F69/'- 7 -'!I69</f>
        <v>568.4360483870968</v>
      </c>
      <c r="I69" s="17">
        <f>SUM('- 23 -'!C69,'- 23 -'!F69,'- 23 -'!I69,'- 24 -'!C69)</f>
        <v>0</v>
      </c>
      <c r="J69" s="88">
        <f>I69/'- 3 -'!E69</f>
        <v>0</v>
      </c>
      <c r="K69" s="18">
        <f>IF(AND(I69&gt;0,'- 7 -'!G69=0),"N/A ",IF(I69&gt;0,I69/'- 7 -'!G69,0))</f>
        <v>0</v>
      </c>
    </row>
    <row r="70" spans="1:11" ht="12.75">
      <c r="A70" s="12">
        <v>2408</v>
      </c>
      <c r="B70" s="13" t="s">
        <v>203</v>
      </c>
      <c r="C70" s="13">
        <f>SUM('- 18 -'!C70,'- 18 -'!F70,'- 18 -'!I70,'- 19 -'!C70,'- 20 -'!C70)</f>
        <v>1540020</v>
      </c>
      <c r="D70" s="87">
        <f>C70/'- 3 -'!E70</f>
        <v>0.6446263141415782</v>
      </c>
      <c r="E70" s="13">
        <f>C70/'- 6 -'!J70</f>
        <v>5024.535073409462</v>
      </c>
      <c r="F70" s="13">
        <f>SUM('- 21 -'!C70,'- 21 -'!F70,'- 21 -'!I70,'- 22 -'!C70,'- 22 -'!F70,'- 22 -'!I70)</f>
        <v>187718</v>
      </c>
      <c r="G70" s="87">
        <f>F70/'- 3 -'!E70</f>
        <v>0.07857557852367422</v>
      </c>
      <c r="H70" s="13">
        <f>F70/'- 7 -'!I70</f>
        <v>612.4567699836867</v>
      </c>
      <c r="I70" s="13">
        <f>SUM('- 23 -'!C70,'- 23 -'!F70,'- 23 -'!I70,'- 24 -'!C70)</f>
        <v>0</v>
      </c>
      <c r="J70" s="87">
        <f>I70/'- 3 -'!E70</f>
        <v>0</v>
      </c>
      <c r="K70" s="14">
        <f>IF(AND(I70&gt;0,'- 7 -'!G70=0),"N/A ",IF(I70&gt;0,I70/'- 7 -'!G70,0))</f>
        <v>0</v>
      </c>
    </row>
    <row r="71" ht="6.75" customHeight="1"/>
    <row r="72" spans="1:11" ht="12" customHeight="1">
      <c r="A72" s="5"/>
      <c r="B72" s="5"/>
      <c r="C72" s="20"/>
      <c r="D72" s="20"/>
      <c r="E72" s="20"/>
      <c r="F72" s="20"/>
      <c r="G72" s="20"/>
      <c r="H72" s="20"/>
      <c r="I72" s="20"/>
      <c r="J72" s="20"/>
      <c r="K72" s="20"/>
    </row>
    <row r="73" spans="1:10" ht="12" customHeight="1">
      <c r="A73" s="5"/>
      <c r="B73" s="5"/>
      <c r="C73" s="170"/>
      <c r="D73" s="170"/>
      <c r="F73" s="170"/>
      <c r="G73" s="170"/>
      <c r="I73" s="170"/>
      <c r="J73" s="170"/>
    </row>
    <row r="74" spans="1:11" ht="12" customHeight="1">
      <c r="A74" s="5"/>
      <c r="B74" s="5"/>
      <c r="C74" s="20"/>
      <c r="D74" s="20"/>
      <c r="E74" s="20"/>
      <c r="F74" s="20"/>
      <c r="G74" s="20"/>
      <c r="H74" s="20"/>
      <c r="I74" s="20"/>
      <c r="J74" s="20"/>
      <c r="K74" s="20"/>
    </row>
    <row r="75" spans="1:11" ht="12" customHeight="1">
      <c r="A75" s="5"/>
      <c r="B75" s="5"/>
      <c r="C75" s="20"/>
      <c r="D75" s="20"/>
      <c r="E75" s="20"/>
      <c r="F75" s="20"/>
      <c r="G75" s="20"/>
      <c r="H75" s="20"/>
      <c r="I75" s="20"/>
      <c r="J75" s="20"/>
      <c r="K75" s="20"/>
    </row>
    <row r="76" spans="1:11" ht="12" customHeight="1">
      <c r="A76" s="5"/>
      <c r="B76" s="5"/>
      <c r="C76" s="20"/>
      <c r="D76" s="20"/>
      <c r="E76" s="20"/>
      <c r="F76" s="20"/>
      <c r="G76" s="20"/>
      <c r="H76" s="20"/>
      <c r="I76" s="20"/>
      <c r="J76" s="20"/>
      <c r="K76" s="20"/>
    </row>
    <row r="77" spans="3:11" ht="12" customHeight="1">
      <c r="C77" s="20"/>
      <c r="D77" s="20"/>
      <c r="E77" s="20"/>
      <c r="F77" s="20"/>
      <c r="G77" s="20"/>
      <c r="H77" s="20"/>
      <c r="I77" s="20"/>
      <c r="J77" s="20"/>
      <c r="K77" s="20"/>
    </row>
  </sheetData>
  <printOptions/>
  <pageMargins left="0.5905511811023623" right="0" top="0.5905511811023623" bottom="0" header="0.31496062992125984" footer="0"/>
  <pageSetup fitToHeight="1" fitToWidth="1" orientation="portrait" r:id="rId1"/>
  <headerFooter alignWithMargins="0">
    <oddHeader>&amp;C&amp;"Times New Roman,Bold"&amp;12&amp;A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K77"/>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5.83203125" style="97" customWidth="1"/>
    <col min="7" max="7" width="7.83203125" style="97" customWidth="1"/>
    <col min="8" max="8" width="9.83203125" style="97" customWidth="1"/>
    <col min="9" max="9" width="15.83203125" style="97" customWidth="1"/>
    <col min="10" max="10" width="7.83203125" style="97" customWidth="1"/>
    <col min="11" max="11" width="9.83203125" style="97" customWidth="1"/>
    <col min="12" max="16384" width="15.83203125" style="97" customWidth="1"/>
  </cols>
  <sheetData>
    <row r="1" spans="1:11" ht="6.75" customHeight="1">
      <c r="A1" s="20"/>
      <c r="B1" s="27"/>
      <c r="C1" s="65"/>
      <c r="D1" s="65"/>
      <c r="E1" s="65"/>
      <c r="F1" s="65"/>
      <c r="G1" s="65"/>
      <c r="H1" s="65"/>
      <c r="I1" s="65"/>
      <c r="J1" s="65"/>
      <c r="K1" s="65"/>
    </row>
    <row r="2" spans="1:11" ht="12.75">
      <c r="A2" s="7"/>
      <c r="B2" s="29"/>
      <c r="C2" s="66" t="s">
        <v>1</v>
      </c>
      <c r="D2" s="66"/>
      <c r="E2" s="66"/>
      <c r="F2" s="66"/>
      <c r="G2" s="66"/>
      <c r="H2" s="66"/>
      <c r="I2" s="67"/>
      <c r="J2" s="69"/>
      <c r="K2" s="69" t="s">
        <v>4</v>
      </c>
    </row>
    <row r="3" spans="1:11" ht="12.75">
      <c r="A3" s="8"/>
      <c r="B3" s="34"/>
      <c r="C3" s="70" t="str">
        <f>YEAR</f>
        <v>OPERATING FUND ACTUAL 1997/98</v>
      </c>
      <c r="D3" s="70"/>
      <c r="E3" s="70"/>
      <c r="F3" s="70"/>
      <c r="G3" s="70"/>
      <c r="H3" s="70"/>
      <c r="I3" s="71"/>
      <c r="J3" s="72"/>
      <c r="K3" s="72"/>
    </row>
    <row r="4" spans="1:11" ht="12.75">
      <c r="A4" s="9"/>
      <c r="B4" s="20"/>
      <c r="C4" s="65"/>
      <c r="D4" s="65"/>
      <c r="E4" s="65"/>
      <c r="F4" s="65"/>
      <c r="G4" s="65"/>
      <c r="H4" s="65"/>
      <c r="I4" s="65"/>
      <c r="J4" s="65"/>
      <c r="K4" s="65"/>
    </row>
    <row r="5" spans="1:11" ht="12.75">
      <c r="A5" s="9"/>
      <c r="B5" s="20"/>
      <c r="C5" s="65"/>
      <c r="D5" s="65"/>
      <c r="E5" s="65"/>
      <c r="F5" s="65"/>
      <c r="G5" s="65"/>
      <c r="H5" s="65"/>
      <c r="I5" s="65"/>
      <c r="J5" s="65"/>
      <c r="K5" s="65"/>
    </row>
    <row r="6" spans="1:11" ht="12.75">
      <c r="A6" s="9"/>
      <c r="B6" s="20"/>
      <c r="C6" s="73"/>
      <c r="D6" s="74"/>
      <c r="E6" s="75"/>
      <c r="F6" s="76" t="s">
        <v>498</v>
      </c>
      <c r="G6" s="74"/>
      <c r="H6" s="75"/>
      <c r="I6" s="76" t="s">
        <v>33</v>
      </c>
      <c r="J6" s="74"/>
      <c r="K6" s="75"/>
    </row>
    <row r="7" spans="1:11" ht="12.75">
      <c r="A7" s="20"/>
      <c r="B7" s="20"/>
      <c r="C7" s="77" t="s">
        <v>74</v>
      </c>
      <c r="D7" s="78"/>
      <c r="E7" s="79"/>
      <c r="F7" s="77" t="s">
        <v>42</v>
      </c>
      <c r="G7" s="78"/>
      <c r="H7" s="79"/>
      <c r="I7" s="77" t="s">
        <v>50</v>
      </c>
      <c r="J7" s="78"/>
      <c r="K7" s="79"/>
    </row>
    <row r="8" spans="1:11" ht="12.75">
      <c r="A8" s="53"/>
      <c r="B8" s="54"/>
      <c r="C8" s="94" t="s">
        <v>3</v>
      </c>
      <c r="D8" s="81"/>
      <c r="E8" s="82" t="s">
        <v>90</v>
      </c>
      <c r="F8" s="83"/>
      <c r="G8" s="82"/>
      <c r="H8" s="82" t="s">
        <v>90</v>
      </c>
      <c r="I8" s="83"/>
      <c r="J8" s="82"/>
      <c r="K8" s="82" t="s">
        <v>90</v>
      </c>
    </row>
    <row r="9" spans="1:11" ht="12.75">
      <c r="A9" s="60" t="s">
        <v>121</v>
      </c>
      <c r="B9" s="61" t="s">
        <v>122</v>
      </c>
      <c r="C9" s="84" t="s">
        <v>123</v>
      </c>
      <c r="D9" s="85" t="s">
        <v>124</v>
      </c>
      <c r="E9" s="85" t="s">
        <v>125</v>
      </c>
      <c r="F9" s="85" t="s">
        <v>123</v>
      </c>
      <c r="G9" s="85" t="s">
        <v>124</v>
      </c>
      <c r="H9" s="85" t="s">
        <v>125</v>
      </c>
      <c r="I9" s="85" t="s">
        <v>123</v>
      </c>
      <c r="J9" s="85" t="s">
        <v>124</v>
      </c>
      <c r="K9" s="85" t="s">
        <v>125</v>
      </c>
    </row>
    <row r="10" spans="1:11" ht="4.5" customHeight="1">
      <c r="A10" s="86"/>
      <c r="B10" s="86"/>
      <c r="C10" s="20"/>
      <c r="D10" s="20"/>
      <c r="E10" s="20"/>
      <c r="F10" s="20"/>
      <c r="G10" s="20"/>
      <c r="H10" s="20"/>
      <c r="I10" s="20"/>
      <c r="J10" s="20"/>
      <c r="K10" s="20"/>
    </row>
    <row r="11" spans="1:11" ht="12.75">
      <c r="A11" s="12">
        <v>1</v>
      </c>
      <c r="B11" s="13" t="s">
        <v>144</v>
      </c>
      <c r="C11" s="92">
        <f>SUM('- 25 -'!I11,'- 25 -'!G11,'- 25 -'!E11,'- 25 -'!C11)</f>
        <v>4844967</v>
      </c>
      <c r="D11" s="87">
        <f>C11/'- 3 -'!E11</f>
        <v>0.022894437648527846</v>
      </c>
      <c r="E11" s="13">
        <f>C11/'- 7 -'!I11</f>
        <v>159.8619140006335</v>
      </c>
      <c r="F11" s="92">
        <f>SUM('- 26 -'!C11,'- 26 -'!F11,'- 26 -'!I11,'- 27 -'!C11,'- 27 -'!F11)</f>
        <v>6237866</v>
      </c>
      <c r="G11" s="87">
        <f>F11/'- 3 -'!E11</f>
        <v>0.029476451376628944</v>
      </c>
      <c r="H11" s="13">
        <f>F11/'- 7 -'!I11</f>
        <v>205.8212569950375</v>
      </c>
      <c r="I11" s="92">
        <f>SUM('- 30 -'!C11,'- 29 -'!I11,'- 29 -'!F11,'- 29 -'!C11,'- 28 -'!I11,'- 28 -'!F11,'- 28 -'!C11)</f>
        <v>12613712.8</v>
      </c>
      <c r="J11" s="87">
        <f>I11/'- 3 -'!E11</f>
        <v>0.05960491809666353</v>
      </c>
      <c r="K11" s="13">
        <f>I11/'- 7 -'!I11</f>
        <v>416.19525393305884</v>
      </c>
    </row>
    <row r="12" spans="1:11" ht="12.75">
      <c r="A12" s="16">
        <v>2</v>
      </c>
      <c r="B12" s="17" t="s">
        <v>145</v>
      </c>
      <c r="C12" s="93">
        <f>SUM('- 25 -'!I12,'- 25 -'!G12,'- 25 -'!E12,'- 25 -'!C12)</f>
        <v>422487</v>
      </c>
      <c r="D12" s="88">
        <f>C12/'- 3 -'!E12</f>
        <v>0.008142532821921568</v>
      </c>
      <c r="E12" s="17">
        <f>C12/'- 7 -'!I12</f>
        <v>47.24045741351376</v>
      </c>
      <c r="F12" s="93">
        <f>SUM('- 26 -'!C12,'- 26 -'!F12,'- 26 -'!I12,'- 27 -'!C12,'- 27 -'!F12)</f>
        <v>1868358</v>
      </c>
      <c r="G12" s="88">
        <f>F12/'- 3 -'!E12</f>
        <v>0.03600860224835258</v>
      </c>
      <c r="H12" s="17">
        <f>F12/'- 7 -'!I12</f>
        <v>208.9107748456112</v>
      </c>
      <c r="I12" s="93">
        <f>SUM('- 30 -'!C12,'- 29 -'!I12,'- 29 -'!F12,'- 29 -'!C12,'- 28 -'!I12,'- 28 -'!F12,'- 28 -'!C12)</f>
        <v>2785124</v>
      </c>
      <c r="J12" s="88">
        <f>I12/'- 3 -'!E12</f>
        <v>0.05367730506056159</v>
      </c>
      <c r="K12" s="17">
        <f>I12/'- 7 -'!I12</f>
        <v>311.4191246437289</v>
      </c>
    </row>
    <row r="13" spans="1:11" ht="12.75">
      <c r="A13" s="12">
        <v>3</v>
      </c>
      <c r="B13" s="13" t="s">
        <v>146</v>
      </c>
      <c r="C13" s="92">
        <f>SUM('- 25 -'!I13,'- 25 -'!G13,'- 25 -'!E13,'- 25 -'!C13)</f>
        <v>63055</v>
      </c>
      <c r="D13" s="87">
        <f>C13/'- 3 -'!E13</f>
        <v>0.0016955011206763611</v>
      </c>
      <c r="E13" s="13">
        <f>C13/'- 7 -'!I13</f>
        <v>10.19482619240097</v>
      </c>
      <c r="F13" s="92">
        <f>SUM('- 26 -'!C13,'- 26 -'!F13,'- 26 -'!I13,'- 27 -'!C13,'- 27 -'!F13)</f>
        <v>1253725</v>
      </c>
      <c r="G13" s="87">
        <f>F13/'- 3 -'!E13</f>
        <v>0.033711714257711065</v>
      </c>
      <c r="H13" s="13">
        <f>F13/'- 7 -'!I13</f>
        <v>202.70412287793047</v>
      </c>
      <c r="I13" s="92">
        <f>SUM('- 30 -'!C13,'- 29 -'!I13,'- 29 -'!F13,'- 29 -'!C13,'- 28 -'!I13,'- 28 -'!F13,'- 28 -'!C13)</f>
        <v>2458076</v>
      </c>
      <c r="J13" s="87">
        <f>I13/'- 3 -'!E13</f>
        <v>0.06609579910725029</v>
      </c>
      <c r="K13" s="13">
        <f>I13/'- 7 -'!I13</f>
        <v>397.42538399353276</v>
      </c>
    </row>
    <row r="14" spans="1:11" ht="12.75">
      <c r="A14" s="16">
        <v>4</v>
      </c>
      <c r="B14" s="17" t="s">
        <v>147</v>
      </c>
      <c r="C14" s="93">
        <f>SUM('- 25 -'!I14,'- 25 -'!G14,'- 25 -'!E14,'- 25 -'!C14)</f>
        <v>56728</v>
      </c>
      <c r="D14" s="88">
        <f>C14/'- 3 -'!E14</f>
        <v>0.002016163068383533</v>
      </c>
      <c r="E14" s="17">
        <f>C14/'- 7 -'!I14</f>
        <v>11.962884858709405</v>
      </c>
      <c r="F14" s="93">
        <f>SUM('- 26 -'!C14,'- 26 -'!F14,'- 26 -'!I14,'- 27 -'!C14,'- 27 -'!F14)</f>
        <v>961406</v>
      </c>
      <c r="G14" s="88">
        <f>F14/'- 3 -'!E14</f>
        <v>0.03416921574746754</v>
      </c>
      <c r="H14" s="17">
        <f>F14/'- 7 -'!I14</f>
        <v>202.7427245887811</v>
      </c>
      <c r="I14" s="93">
        <f>SUM('- 30 -'!C14,'- 29 -'!I14,'- 29 -'!F14,'- 29 -'!C14,'- 28 -'!I14,'- 28 -'!F14,'- 28 -'!C14)</f>
        <v>1952082</v>
      </c>
      <c r="J14" s="88">
        <f>I14/'- 3 -'!E14</f>
        <v>0.06937871306684995</v>
      </c>
      <c r="K14" s="17">
        <f>I14/'- 7 -'!I14</f>
        <v>411.6579502319696</v>
      </c>
    </row>
    <row r="15" spans="1:11" ht="12.75">
      <c r="A15" s="12">
        <v>5</v>
      </c>
      <c r="B15" s="13" t="s">
        <v>148</v>
      </c>
      <c r="C15" s="92">
        <f>SUM('- 25 -'!I15,'- 25 -'!G15,'- 25 -'!E15,'- 25 -'!C15)</f>
        <v>9290</v>
      </c>
      <c r="D15" s="87">
        <f>C15/'- 3 -'!E15</f>
        <v>0.00022210177033041666</v>
      </c>
      <c r="E15" s="13">
        <f>C15/'- 7 -'!I15</f>
        <v>1.3519609983264205</v>
      </c>
      <c r="F15" s="92">
        <f>SUM('- 26 -'!C15,'- 26 -'!F15,'- 26 -'!I15,'- 27 -'!C15,'- 27 -'!F15)</f>
        <v>1733977</v>
      </c>
      <c r="G15" s="87">
        <f>F15/'- 3 -'!E15</f>
        <v>0.04145525957074542</v>
      </c>
      <c r="H15" s="13">
        <f>F15/'- 7 -'!I15</f>
        <v>252.34330204467724</v>
      </c>
      <c r="I15" s="92">
        <f>SUM('- 30 -'!C15,'- 29 -'!I15,'- 29 -'!F15,'- 29 -'!C15,'- 28 -'!I15,'- 28 -'!F15,'- 28 -'!C15)</f>
        <v>3526728</v>
      </c>
      <c r="J15" s="87">
        <f>I15/'- 3 -'!E15</f>
        <v>0.0843156654761948</v>
      </c>
      <c r="K15" s="13">
        <f>I15/'- 7 -'!I15</f>
        <v>513.2399039511023</v>
      </c>
    </row>
    <row r="16" spans="1:11" ht="12.75">
      <c r="A16" s="16">
        <v>6</v>
      </c>
      <c r="B16" s="17" t="s">
        <v>149</v>
      </c>
      <c r="C16" s="93">
        <f>SUM('- 25 -'!I16,'- 25 -'!G16,'- 25 -'!E16,'- 25 -'!C16)</f>
        <v>79315</v>
      </c>
      <c r="D16" s="88">
        <f>C16/'- 3 -'!E16</f>
        <v>0.0015038515493463057</v>
      </c>
      <c r="E16" s="17">
        <f>C16/'- 7 -'!I16</f>
        <v>8.641860971889301</v>
      </c>
      <c r="F16" s="93">
        <f>SUM('- 26 -'!C16,'- 26 -'!F16,'- 26 -'!I16,'- 27 -'!C16,'- 27 -'!F16)</f>
        <v>1519530</v>
      </c>
      <c r="G16" s="88">
        <f>F16/'- 3 -'!E16</f>
        <v>0.028811038829706762</v>
      </c>
      <c r="H16" s="17">
        <f>F16/'- 7 -'!I16</f>
        <v>165.56221398997602</v>
      </c>
      <c r="I16" s="93">
        <f>SUM('- 30 -'!C16,'- 29 -'!I16,'- 29 -'!F16,'- 29 -'!C16,'- 28 -'!I16,'- 28 -'!F16,'- 28 -'!C16)</f>
        <v>3254499</v>
      </c>
      <c r="J16" s="88">
        <f>I16/'- 3 -'!E16</f>
        <v>0.06170690743864342</v>
      </c>
      <c r="K16" s="17">
        <f>I16/'- 7 -'!I16</f>
        <v>354.5978426672478</v>
      </c>
    </row>
    <row r="17" spans="1:11" ht="12.75">
      <c r="A17" s="12">
        <v>8</v>
      </c>
      <c r="B17" s="13" t="s">
        <v>150</v>
      </c>
      <c r="C17" s="92">
        <f>SUM('- 25 -'!I17,'- 25 -'!G17,'- 25 -'!E17,'- 25 -'!C17)</f>
        <v>22318</v>
      </c>
      <c r="D17" s="87">
        <f>C17/'- 3 -'!E17</f>
        <v>0.003152855277896405</v>
      </c>
      <c r="E17" s="13">
        <f>C17/'- 7 -'!I17</f>
        <v>22.053359683794465</v>
      </c>
      <c r="F17" s="92">
        <f>SUM('- 26 -'!C17,'- 26 -'!F17,'- 26 -'!I17,'- 27 -'!C17,'- 27 -'!F17)</f>
        <v>314637</v>
      </c>
      <c r="G17" s="87">
        <f>F17/'- 3 -'!E17</f>
        <v>0.044448648000335655</v>
      </c>
      <c r="H17" s="13">
        <f>F17/'- 7 -'!I17</f>
        <v>310.90612648221344</v>
      </c>
      <c r="I17" s="92">
        <f>SUM('- 30 -'!C17,'- 29 -'!I17,'- 29 -'!F17,'- 29 -'!C17,'- 28 -'!I17,'- 28 -'!F17,'- 28 -'!C17)</f>
        <v>384733</v>
      </c>
      <c r="J17" s="87">
        <f>I17/'- 3 -'!E17</f>
        <v>0.05435108296580866</v>
      </c>
      <c r="K17" s="13">
        <f>I17/'- 7 -'!I17</f>
        <v>380.1709486166008</v>
      </c>
    </row>
    <row r="18" spans="1:11" ht="12.75">
      <c r="A18" s="16">
        <v>9</v>
      </c>
      <c r="B18" s="17" t="s">
        <v>151</v>
      </c>
      <c r="C18" s="93">
        <f>SUM('- 25 -'!I18,'- 25 -'!G18,'- 25 -'!E18,'- 25 -'!C18)</f>
        <v>320302</v>
      </c>
      <c r="D18" s="88">
        <f>C18/'- 3 -'!E18</f>
        <v>0.004521873352895769</v>
      </c>
      <c r="E18" s="17">
        <f>C18/'- 7 -'!I18</f>
        <v>25.195830875122912</v>
      </c>
      <c r="F18" s="93">
        <f>SUM('- 26 -'!C18,'- 26 -'!F18,'- 26 -'!I18,'- 27 -'!C18,'- 27 -'!F18)</f>
        <v>1762076</v>
      </c>
      <c r="G18" s="88">
        <f>F18/'- 3 -'!E18</f>
        <v>0.02487616221621209</v>
      </c>
      <c r="H18" s="17">
        <f>F18/'- 7 -'!I18</f>
        <v>138.60971484759096</v>
      </c>
      <c r="I18" s="93">
        <f>SUM('- 30 -'!C18,'- 29 -'!I18,'- 29 -'!F18,'- 29 -'!C18,'- 28 -'!I18,'- 28 -'!F18,'- 28 -'!C18)</f>
        <v>4563360.609999999</v>
      </c>
      <c r="J18" s="88">
        <f>I18/'- 3 -'!E18</f>
        <v>0.06442338400014105</v>
      </c>
      <c r="K18" s="17">
        <f>I18/'- 7 -'!I18</f>
        <v>358.96641966568336</v>
      </c>
    </row>
    <row r="19" spans="1:11" ht="12.75">
      <c r="A19" s="12">
        <v>10</v>
      </c>
      <c r="B19" s="13" t="s">
        <v>152</v>
      </c>
      <c r="C19" s="92">
        <f>SUM('- 25 -'!I19,'- 25 -'!G19,'- 25 -'!E19,'- 25 -'!C19)</f>
        <v>60046</v>
      </c>
      <c r="D19" s="87">
        <f>C19/'- 3 -'!E19</f>
        <v>0.0011527236777978558</v>
      </c>
      <c r="E19" s="13">
        <f>C19/'- 7 -'!I19</f>
        <v>6.825736046379448</v>
      </c>
      <c r="F19" s="92">
        <f>SUM('- 26 -'!C19,'- 26 -'!F19,'- 26 -'!I19,'- 27 -'!C19,'- 27 -'!F19)</f>
        <v>1686880</v>
      </c>
      <c r="G19" s="87">
        <f>F19/'- 3 -'!E19</f>
        <v>0.032383614522260386</v>
      </c>
      <c r="H19" s="13">
        <f>F19/'- 7 -'!I19</f>
        <v>191.75628055018757</v>
      </c>
      <c r="I19" s="92">
        <f>SUM('- 30 -'!C19,'- 29 -'!I19,'- 29 -'!F19,'- 29 -'!C19,'- 28 -'!I19,'- 28 -'!F19,'- 28 -'!C19)</f>
        <v>2839733</v>
      </c>
      <c r="J19" s="87">
        <f>I19/'- 3 -'!E19</f>
        <v>0.05451532937621055</v>
      </c>
      <c r="K19" s="13">
        <f>I19/'- 7 -'!I19</f>
        <v>322.80697965215415</v>
      </c>
    </row>
    <row r="20" spans="1:11" ht="12.75">
      <c r="A20" s="16">
        <v>11</v>
      </c>
      <c r="B20" s="17" t="s">
        <v>153</v>
      </c>
      <c r="C20" s="93">
        <f>SUM('- 25 -'!I20,'- 25 -'!G20,'- 25 -'!E20,'- 25 -'!C20)</f>
        <v>508504</v>
      </c>
      <c r="D20" s="88">
        <f>C20/'- 3 -'!E20</f>
        <v>0.018725253676399378</v>
      </c>
      <c r="E20" s="17">
        <f>C20/'- 7 -'!I20</f>
        <v>108.73834573603628</v>
      </c>
      <c r="F20" s="93">
        <f>SUM('- 26 -'!C20,'- 26 -'!F20,'- 26 -'!I20,'- 27 -'!C20,'- 27 -'!F20)</f>
        <v>705827</v>
      </c>
      <c r="G20" s="88">
        <f>F20/'- 3 -'!E20</f>
        <v>0.02599151555671527</v>
      </c>
      <c r="H20" s="17">
        <f>F20/'- 7 -'!I20</f>
        <v>150.93383799503894</v>
      </c>
      <c r="I20" s="93">
        <f>SUM('- 30 -'!C20,'- 29 -'!I20,'- 29 -'!F20,'- 29 -'!C20,'- 28 -'!I20,'- 28 -'!F20,'- 28 -'!C20)</f>
        <v>1139884</v>
      </c>
      <c r="J20" s="88">
        <f>I20/'- 3 -'!E20</f>
        <v>0.041975317916218606</v>
      </c>
      <c r="K20" s="17">
        <f>I20/'- 7 -'!I20</f>
        <v>243.75245915661623</v>
      </c>
    </row>
    <row r="21" spans="1:11" ht="12.75">
      <c r="A21" s="12">
        <v>12</v>
      </c>
      <c r="B21" s="13" t="s">
        <v>154</v>
      </c>
      <c r="C21" s="92">
        <f>SUM('- 25 -'!I21,'- 25 -'!G21,'- 25 -'!E21,'- 25 -'!C21)</f>
        <v>148144</v>
      </c>
      <c r="D21" s="87">
        <f>C21/'- 3 -'!E21</f>
        <v>0.0033005145892217916</v>
      </c>
      <c r="E21" s="13">
        <f>C21/'- 7 -'!I21</f>
        <v>18.82030108619704</v>
      </c>
      <c r="F21" s="92">
        <f>SUM('- 26 -'!C21,'- 26 -'!F21,'- 26 -'!I21,'- 27 -'!C21,'- 27 -'!F21)</f>
        <v>1314198</v>
      </c>
      <c r="G21" s="87">
        <f>F21/'- 3 -'!E21</f>
        <v>0.029279145102914055</v>
      </c>
      <c r="H21" s="13">
        <f>F21/'- 7 -'!I21</f>
        <v>166.9564885981071</v>
      </c>
      <c r="I21" s="92">
        <f>SUM('- 30 -'!C21,'- 29 -'!I21,'- 29 -'!F21,'- 29 -'!C21,'- 28 -'!I21,'- 28 -'!F21,'- 28 -'!C21)</f>
        <v>2479409</v>
      </c>
      <c r="J21" s="87">
        <f>I21/'- 3 -'!E21</f>
        <v>0.05523899433758919</v>
      </c>
      <c r="K21" s="13">
        <f>I21/'- 7 -'!I21</f>
        <v>314.98558089309535</v>
      </c>
    </row>
    <row r="22" spans="1:11" ht="12.75">
      <c r="A22" s="16">
        <v>13</v>
      </c>
      <c r="B22" s="17" t="s">
        <v>155</v>
      </c>
      <c r="C22" s="93">
        <f>SUM('- 25 -'!I22,'- 25 -'!G22,'- 25 -'!E22,'- 25 -'!C22)</f>
        <v>27301.2</v>
      </c>
      <c r="D22" s="88">
        <f>C22/'- 3 -'!E22</f>
        <v>0.0015693219870561955</v>
      </c>
      <c r="E22" s="17">
        <f>C22/'- 7 -'!I22</f>
        <v>9.1384769874477</v>
      </c>
      <c r="F22" s="93">
        <f>SUM('- 26 -'!C22,'- 26 -'!F22,'- 26 -'!I22,'- 27 -'!C22,'- 27 -'!F22)</f>
        <v>459717.61</v>
      </c>
      <c r="G22" s="88">
        <f>F22/'- 3 -'!E22</f>
        <v>0.026425393506876074</v>
      </c>
      <c r="H22" s="17">
        <f>F22/'- 7 -'!I22</f>
        <v>153.88037154811715</v>
      </c>
      <c r="I22" s="93">
        <f>SUM('- 30 -'!C22,'- 29 -'!I22,'- 29 -'!F22,'- 29 -'!C22,'- 28 -'!I22,'- 28 -'!F22,'- 28 -'!C22)</f>
        <v>694087.3900000001</v>
      </c>
      <c r="J22" s="88">
        <f>I22/'- 3 -'!E22</f>
        <v>0.03989738920140685</v>
      </c>
      <c r="K22" s="17">
        <f>I22/'- 7 -'!I22</f>
        <v>232.33050711297076</v>
      </c>
    </row>
    <row r="23" spans="1:11" ht="12.75">
      <c r="A23" s="12">
        <v>14</v>
      </c>
      <c r="B23" s="13" t="s">
        <v>156</v>
      </c>
      <c r="C23" s="92">
        <f>SUM('- 25 -'!I23,'- 25 -'!G23,'- 25 -'!E23,'- 25 -'!C23)</f>
        <v>123446</v>
      </c>
      <c r="D23" s="87">
        <f>C23/'- 3 -'!E23</f>
        <v>0.005865096230129412</v>
      </c>
      <c r="E23" s="13">
        <f>C23/'- 7 -'!I23</f>
        <v>32.60419417886007</v>
      </c>
      <c r="F23" s="92">
        <f>SUM('- 26 -'!C23,'- 26 -'!F23,'- 26 -'!I23,'- 27 -'!C23,'- 27 -'!F23)</f>
        <v>736421</v>
      </c>
      <c r="G23" s="87">
        <f>F23/'- 3 -'!E23</f>
        <v>0.03498841623777305</v>
      </c>
      <c r="H23" s="13">
        <f>F23/'- 7 -'!I23</f>
        <v>194.50134699698904</v>
      </c>
      <c r="I23" s="92">
        <f>SUM('- 30 -'!C23,'- 29 -'!I23,'- 29 -'!F23,'- 29 -'!C23,'- 28 -'!I23,'- 28 -'!F23,'- 28 -'!C23)</f>
        <v>981411</v>
      </c>
      <c r="J23" s="87">
        <f>I23/'- 3 -'!E23</f>
        <v>0.04662824195443787</v>
      </c>
      <c r="K23" s="13">
        <f>I23/'- 7 -'!I23</f>
        <v>259.20738471290474</v>
      </c>
    </row>
    <row r="24" spans="1:11" ht="12.75">
      <c r="A24" s="16">
        <v>15</v>
      </c>
      <c r="B24" s="17" t="s">
        <v>157</v>
      </c>
      <c r="C24" s="93">
        <f>SUM('- 25 -'!I24,'- 25 -'!G24,'- 25 -'!E24,'- 25 -'!C24)</f>
        <v>65398</v>
      </c>
      <c r="D24" s="88">
        <f>C24/'- 3 -'!E24</f>
        <v>0.002549640663162324</v>
      </c>
      <c r="E24" s="17">
        <f>C24/'- 7 -'!I24</f>
        <v>11.692830323618809</v>
      </c>
      <c r="F24" s="93">
        <f>SUM('- 26 -'!C24,'- 26 -'!F24,'- 26 -'!I24,'- 27 -'!C24,'- 27 -'!F24)</f>
        <v>744803</v>
      </c>
      <c r="G24" s="88">
        <f>F24/'- 3 -'!E24</f>
        <v>0.029037279654504547</v>
      </c>
      <c r="H24" s="17">
        <f>F24/'- 7 -'!I24</f>
        <v>133.16699445735742</v>
      </c>
      <c r="I24" s="93">
        <f>SUM('- 30 -'!C24,'- 29 -'!I24,'- 29 -'!F24,'- 29 -'!C24,'- 28 -'!I24,'- 28 -'!F24,'- 28 -'!C24)</f>
        <v>794527</v>
      </c>
      <c r="J24" s="88">
        <f>I24/'- 3 -'!E24</f>
        <v>0.030975845548493405</v>
      </c>
      <c r="K24" s="17">
        <f>I24/'- 7 -'!I24</f>
        <v>142.05739317003398</v>
      </c>
    </row>
    <row r="25" spans="1:11" ht="12.75">
      <c r="A25" s="12">
        <v>16</v>
      </c>
      <c r="B25" s="13" t="s">
        <v>158</v>
      </c>
      <c r="C25" s="92">
        <f>SUM('- 25 -'!I25,'- 25 -'!G25,'- 25 -'!E25,'- 25 -'!C25)</f>
        <v>0</v>
      </c>
      <c r="D25" s="87">
        <f>C25/'- 3 -'!E25</f>
        <v>0</v>
      </c>
      <c r="E25" s="13">
        <f>C25/'- 7 -'!I25</f>
        <v>0</v>
      </c>
      <c r="F25" s="92">
        <f>SUM('- 26 -'!C25,'- 26 -'!F25,'- 26 -'!I25,'- 27 -'!C25,'- 27 -'!F25)</f>
        <v>223374</v>
      </c>
      <c r="G25" s="87">
        <f>F25/'- 3 -'!E25</f>
        <v>0.04182055545435159</v>
      </c>
      <c r="H25" s="13">
        <f>F25/'- 7 -'!I25</f>
        <v>292.3743455497382</v>
      </c>
      <c r="I25" s="92">
        <f>SUM('- 30 -'!C25,'- 29 -'!I25,'- 29 -'!F25,'- 29 -'!C25,'- 28 -'!I25,'- 28 -'!F25,'- 28 -'!C25)</f>
        <v>195090</v>
      </c>
      <c r="J25" s="87">
        <f>I25/'- 3 -'!E25</f>
        <v>0.036525164806958076</v>
      </c>
      <c r="K25" s="13">
        <f>I25/'- 7 -'!I25</f>
        <v>255.35340314136127</v>
      </c>
    </row>
    <row r="26" spans="1:11" ht="12.75">
      <c r="A26" s="16">
        <v>17</v>
      </c>
      <c r="B26" s="17" t="s">
        <v>159</v>
      </c>
      <c r="C26" s="93">
        <f>SUM('- 25 -'!I26,'- 25 -'!G26,'- 25 -'!E26,'- 25 -'!C26)</f>
        <v>5279</v>
      </c>
      <c r="D26" s="88">
        <f>C26/'- 3 -'!E26</f>
        <v>0.0012779337273300573</v>
      </c>
      <c r="E26" s="17">
        <f>C26/'- 7 -'!I26</f>
        <v>9.335101679929267</v>
      </c>
      <c r="F26" s="93">
        <f>SUM('- 26 -'!C26,'- 26 -'!F26,'- 26 -'!I26,'- 27 -'!C26,'- 27 -'!F26)</f>
        <v>232259</v>
      </c>
      <c r="G26" s="88">
        <f>F26/'- 3 -'!E26</f>
        <v>0.056224968663752935</v>
      </c>
      <c r="H26" s="17">
        <f>F26/'- 7 -'!I26</f>
        <v>410.7144120247568</v>
      </c>
      <c r="I26" s="93">
        <f>SUM('- 30 -'!C26,'- 29 -'!I26,'- 29 -'!F26,'- 29 -'!C26,'- 28 -'!I26,'- 28 -'!F26,'- 28 -'!C26)</f>
        <v>192302</v>
      </c>
      <c r="J26" s="88">
        <f>I26/'- 3 -'!E26</f>
        <v>0.0465522280039827</v>
      </c>
      <c r="K26" s="17">
        <f>I26/'- 7 -'!I26</f>
        <v>340.05658709106984</v>
      </c>
    </row>
    <row r="27" spans="1:11" ht="12.75">
      <c r="A27" s="12">
        <v>18</v>
      </c>
      <c r="B27" s="13" t="s">
        <v>160</v>
      </c>
      <c r="C27" s="92">
        <f>SUM('- 25 -'!I27,'- 25 -'!G27,'- 25 -'!E27,'- 25 -'!C27)</f>
        <v>0</v>
      </c>
      <c r="D27" s="87">
        <f>C27/'- 3 -'!E27</f>
        <v>0</v>
      </c>
      <c r="E27" s="13">
        <f>C27/'- 7 -'!I27</f>
        <v>0</v>
      </c>
      <c r="F27" s="92">
        <f>SUM('- 26 -'!C27,'- 26 -'!F27,'- 26 -'!I27,'- 27 -'!C27,'- 27 -'!F27)</f>
        <v>307693</v>
      </c>
      <c r="G27" s="87">
        <f>F27/'- 3 -'!E27</f>
        <v>0.03846429346035881</v>
      </c>
      <c r="H27" s="13">
        <f>F27/'- 7 -'!I27</f>
        <v>209.0731806754094</v>
      </c>
      <c r="I27" s="92">
        <f>SUM('- 30 -'!C27,'- 29 -'!I27,'- 29 -'!F27,'- 29 -'!C27,'- 28 -'!I27,'- 28 -'!F27,'- 28 -'!C27)</f>
        <v>270139</v>
      </c>
      <c r="J27" s="87">
        <f>I27/'- 3 -'!E27</f>
        <v>0.033769717774170586</v>
      </c>
      <c r="K27" s="13">
        <f>I27/'- 7 -'!I27</f>
        <v>183.55575185160018</v>
      </c>
    </row>
    <row r="28" spans="1:11" ht="12.75">
      <c r="A28" s="16">
        <v>19</v>
      </c>
      <c r="B28" s="17" t="s">
        <v>161</v>
      </c>
      <c r="C28" s="93">
        <f>SUM('- 25 -'!I28,'- 25 -'!G28,'- 25 -'!E28,'- 25 -'!C28)</f>
        <v>11228</v>
      </c>
      <c r="D28" s="88">
        <f>C28/'- 3 -'!E28</f>
        <v>0.0010923879202988792</v>
      </c>
      <c r="E28" s="17">
        <f>C28/'- 7 -'!I28</f>
        <v>6.469605301065975</v>
      </c>
      <c r="F28" s="93">
        <f>SUM('- 26 -'!C28,'- 26 -'!F28,'- 26 -'!I28,'- 27 -'!C28,'- 27 -'!F28)</f>
        <v>364554</v>
      </c>
      <c r="G28" s="88">
        <f>F28/'- 3 -'!E28</f>
        <v>0.035467971668742215</v>
      </c>
      <c r="H28" s="17">
        <f>F28/'- 7 -'!I28</f>
        <v>210.05704407951598</v>
      </c>
      <c r="I28" s="93">
        <f>SUM('- 30 -'!C28,'- 29 -'!I28,'- 29 -'!F28,'- 29 -'!C28,'- 28 -'!I28,'- 28 -'!F28,'- 28 -'!C28)</f>
        <v>354449</v>
      </c>
      <c r="J28" s="88">
        <f>I28/'- 3 -'!E28</f>
        <v>0.03448484199875467</v>
      </c>
      <c r="K28" s="17">
        <f>I28/'- 7 -'!I28</f>
        <v>204.2345145491213</v>
      </c>
    </row>
    <row r="29" spans="1:11" ht="12.75">
      <c r="A29" s="12">
        <v>20</v>
      </c>
      <c r="B29" s="13" t="s">
        <v>162</v>
      </c>
      <c r="C29" s="92">
        <f>SUM('- 25 -'!I29,'- 25 -'!G29,'- 25 -'!E29,'- 25 -'!C29)</f>
        <v>0</v>
      </c>
      <c r="D29" s="87">
        <f>C29/'- 3 -'!E29</f>
        <v>0</v>
      </c>
      <c r="E29" s="13">
        <f>C29/'- 7 -'!I29</f>
        <v>0</v>
      </c>
      <c r="F29" s="92">
        <f>SUM('- 26 -'!C29,'- 26 -'!F29,'- 26 -'!I29,'- 27 -'!C29,'- 27 -'!F29)</f>
        <v>369766</v>
      </c>
      <c r="G29" s="87">
        <f>F29/'- 3 -'!E29</f>
        <v>0.055316978030704636</v>
      </c>
      <c r="H29" s="13">
        <f>F29/'- 7 -'!I29</f>
        <v>356.4009638554217</v>
      </c>
      <c r="I29" s="92">
        <f>SUM('- 30 -'!C29,'- 29 -'!I29,'- 29 -'!F29,'- 29 -'!C29,'- 28 -'!I29,'- 28 -'!F29,'- 28 -'!C29)</f>
        <v>236151</v>
      </c>
      <c r="J29" s="87">
        <f>I29/'- 3 -'!E29</f>
        <v>0.03532817965667187</v>
      </c>
      <c r="K29" s="13">
        <f>I29/'- 7 -'!I29</f>
        <v>227.615421686747</v>
      </c>
    </row>
    <row r="30" spans="1:11" ht="12.75">
      <c r="A30" s="16">
        <v>21</v>
      </c>
      <c r="B30" s="17" t="s">
        <v>163</v>
      </c>
      <c r="C30" s="93">
        <f>SUM('- 25 -'!I30,'- 25 -'!G30,'- 25 -'!E30,'- 25 -'!C30)</f>
        <v>46280</v>
      </c>
      <c r="D30" s="88">
        <f>C30/'- 3 -'!E30</f>
        <v>0.002408754751344216</v>
      </c>
      <c r="E30" s="17">
        <f>C30/'- 7 -'!I30</f>
        <v>13.088235294117647</v>
      </c>
      <c r="F30" s="93">
        <f>SUM('- 26 -'!C30,'- 26 -'!F30,'- 26 -'!I30,'- 27 -'!C30,'- 27 -'!F30)</f>
        <v>614385</v>
      </c>
      <c r="G30" s="88">
        <f>F30/'- 3 -'!E30</f>
        <v>0.03197715617771426</v>
      </c>
      <c r="H30" s="17">
        <f>F30/'- 7 -'!I30</f>
        <v>173.7514140271493</v>
      </c>
      <c r="I30" s="93">
        <f>SUM('- 30 -'!C30,'- 29 -'!I30,'- 29 -'!F30,'- 29 -'!C30,'- 28 -'!I30,'- 28 -'!F30,'- 28 -'!C30)</f>
        <v>963239</v>
      </c>
      <c r="J30" s="88">
        <f>I30/'- 3 -'!E30</f>
        <v>0.05013410799330274</v>
      </c>
      <c r="K30" s="17">
        <f>I30/'- 7 -'!I30</f>
        <v>272.4092194570136</v>
      </c>
    </row>
    <row r="31" spans="1:11" ht="12.75">
      <c r="A31" s="12">
        <v>22</v>
      </c>
      <c r="B31" s="13" t="s">
        <v>164</v>
      </c>
      <c r="C31" s="92">
        <f>SUM('- 25 -'!I31,'- 25 -'!G31,'- 25 -'!E31,'- 25 -'!C31)</f>
        <v>307017</v>
      </c>
      <c r="D31" s="87">
        <f>C31/'- 3 -'!E31</f>
        <v>0.026814027938320672</v>
      </c>
      <c r="E31" s="13">
        <f>C31/'- 7 -'!I31</f>
        <v>170.565</v>
      </c>
      <c r="F31" s="92">
        <f>SUM('- 26 -'!C31,'- 26 -'!F31,'- 26 -'!I31,'- 27 -'!C31,'- 27 -'!F31)</f>
        <v>399912</v>
      </c>
      <c r="G31" s="87">
        <f>F31/'- 3 -'!E31</f>
        <v>0.03492722403277244</v>
      </c>
      <c r="H31" s="13">
        <f>F31/'- 7 -'!I31</f>
        <v>222.17333333333335</v>
      </c>
      <c r="I31" s="92">
        <f>SUM('- 30 -'!C31,'- 29 -'!I31,'- 29 -'!F31,'- 29 -'!C31,'- 28 -'!I31,'- 28 -'!F31,'- 28 -'!C31)</f>
        <v>456444</v>
      </c>
      <c r="J31" s="87">
        <f>I31/'- 3 -'!E31</f>
        <v>0.03986457482249791</v>
      </c>
      <c r="K31" s="13">
        <f>I31/'- 7 -'!I31</f>
        <v>253.58</v>
      </c>
    </row>
    <row r="32" spans="1:11" ht="12.75">
      <c r="A32" s="16">
        <v>23</v>
      </c>
      <c r="B32" s="17" t="s">
        <v>165</v>
      </c>
      <c r="C32" s="93">
        <f>SUM('- 25 -'!I32,'- 25 -'!G32,'- 25 -'!E32,'- 25 -'!C32)</f>
        <v>0</v>
      </c>
      <c r="D32" s="88">
        <f>C32/'- 3 -'!E32</f>
        <v>0</v>
      </c>
      <c r="E32" s="17">
        <f>C32/'- 7 -'!I32</f>
        <v>0</v>
      </c>
      <c r="F32" s="93">
        <f>SUM('- 26 -'!C32,'- 26 -'!F32,'- 26 -'!I32,'- 27 -'!C32,'- 27 -'!F32)</f>
        <v>309110</v>
      </c>
      <c r="G32" s="88">
        <f>F32/'- 3 -'!E32</f>
        <v>0.035393773622518554</v>
      </c>
      <c r="H32" s="17">
        <f>F32/'- 7 -'!I32</f>
        <v>213.25284580889962</v>
      </c>
      <c r="I32" s="93">
        <f>SUM('- 30 -'!C32,'- 29 -'!I32,'- 29 -'!F32,'- 29 -'!C32,'- 28 -'!I32,'- 28 -'!F32,'- 28 -'!C32)</f>
        <v>300640</v>
      </c>
      <c r="J32" s="88">
        <f>I32/'- 3 -'!E32</f>
        <v>0.03442394002741411</v>
      </c>
      <c r="K32" s="17">
        <f>I32/'- 7 -'!I32</f>
        <v>207.40945153501207</v>
      </c>
    </row>
    <row r="33" spans="1:11" ht="12.75">
      <c r="A33" s="12">
        <v>24</v>
      </c>
      <c r="B33" s="13" t="s">
        <v>166</v>
      </c>
      <c r="C33" s="92">
        <f>SUM('- 25 -'!I33,'- 25 -'!G33,'- 25 -'!E33,'- 25 -'!C33)</f>
        <v>1190</v>
      </c>
      <c r="D33" s="87">
        <f>C33/'- 3 -'!E33</f>
        <v>5.695449842901306E-05</v>
      </c>
      <c r="E33" s="13">
        <f>C33/'- 7 -'!I33</f>
        <v>0.3196003652575603</v>
      </c>
      <c r="F33" s="92">
        <f>SUM('- 26 -'!C33,'- 26 -'!F33,'- 26 -'!I33,'- 27 -'!C33,'- 27 -'!F33)</f>
        <v>551752</v>
      </c>
      <c r="G33" s="87">
        <f>F33/'- 3 -'!E33</f>
        <v>0.02640736001445783</v>
      </c>
      <c r="H33" s="13">
        <f>F33/'- 7 -'!I33</f>
        <v>148.18499221141965</v>
      </c>
      <c r="I33" s="92">
        <f>SUM('- 30 -'!C33,'- 29 -'!I33,'- 29 -'!F33,'- 29 -'!C33,'- 28 -'!I33,'- 28 -'!F33,'- 28 -'!C33)</f>
        <v>990803</v>
      </c>
      <c r="J33" s="87">
        <f>I33/'- 3 -'!E33</f>
        <v>0.04742074614030372</v>
      </c>
      <c r="K33" s="13">
        <f>I33/'- 7 -'!I33</f>
        <v>266.10168125906426</v>
      </c>
    </row>
    <row r="34" spans="1:11" ht="12.75">
      <c r="A34" s="16">
        <v>25</v>
      </c>
      <c r="B34" s="17" t="s">
        <v>167</v>
      </c>
      <c r="C34" s="93">
        <f>SUM('- 25 -'!I34,'- 25 -'!G34,'- 25 -'!E34,'- 25 -'!C34)</f>
        <v>80</v>
      </c>
      <c r="D34" s="88">
        <f>C34/'- 3 -'!E34</f>
        <v>8.706369525530068E-06</v>
      </c>
      <c r="E34" s="17">
        <f>C34/'- 7 -'!I34</f>
        <v>0.051036682615629984</v>
      </c>
      <c r="F34" s="93">
        <f>SUM('- 26 -'!C34,'- 26 -'!F34,'- 26 -'!I34,'- 27 -'!C34,'- 27 -'!F34)</f>
        <v>373338</v>
      </c>
      <c r="G34" s="88">
        <f>F34/'- 3 -'!E34</f>
        <v>0.040630232324029306</v>
      </c>
      <c r="H34" s="17">
        <f>F34/'- 7 -'!I34</f>
        <v>238.17416267942585</v>
      </c>
      <c r="I34" s="93">
        <f>SUM('- 30 -'!C34,'- 29 -'!I34,'- 29 -'!F34,'- 29 -'!C34,'- 28 -'!I34,'- 28 -'!F34,'- 28 -'!C34)</f>
        <v>256706</v>
      </c>
      <c r="J34" s="88">
        <f>I34/'- 3 -'!E34</f>
        <v>0.02793721619275902</v>
      </c>
      <c r="K34" s="17">
        <f>I34/'- 7 -'!I34</f>
        <v>163.7677830940989</v>
      </c>
    </row>
    <row r="35" spans="1:11" ht="12.75">
      <c r="A35" s="12">
        <v>26</v>
      </c>
      <c r="B35" s="13" t="s">
        <v>168</v>
      </c>
      <c r="C35" s="92">
        <f>SUM('- 25 -'!I35,'- 25 -'!G35,'- 25 -'!E35,'- 25 -'!C35)</f>
        <v>0</v>
      </c>
      <c r="D35" s="87">
        <f>C35/'- 3 -'!E35</f>
        <v>0</v>
      </c>
      <c r="E35" s="13">
        <f>C35/'- 7 -'!I35</f>
        <v>0</v>
      </c>
      <c r="F35" s="92">
        <f>SUM('- 26 -'!C35,'- 26 -'!F35,'- 26 -'!I35,'- 27 -'!C35,'- 27 -'!F35)</f>
        <v>402859</v>
      </c>
      <c r="G35" s="87">
        <f>F35/'- 3 -'!E35</f>
        <v>0.030348535939027962</v>
      </c>
      <c r="H35" s="13">
        <f>F35/'- 7 -'!I35</f>
        <v>152.9457099468489</v>
      </c>
      <c r="I35" s="92">
        <f>SUM('- 30 -'!C35,'- 29 -'!I35,'- 29 -'!F35,'- 29 -'!C35,'- 28 -'!I35,'- 28 -'!F35,'- 28 -'!C35)</f>
        <v>560686</v>
      </c>
      <c r="J35" s="87">
        <f>I35/'- 3 -'!E35</f>
        <v>0.042238101225266986</v>
      </c>
      <c r="K35" s="13">
        <f>I35/'- 7 -'!I35</f>
        <v>212.86484434320425</v>
      </c>
    </row>
    <row r="36" spans="1:11" ht="12.75">
      <c r="A36" s="16">
        <v>27</v>
      </c>
      <c r="B36" s="17" t="s">
        <v>169</v>
      </c>
      <c r="C36" s="93">
        <f>SUM('- 25 -'!I36,'- 25 -'!G36,'- 25 -'!E36,'- 25 -'!C36)</f>
        <v>0</v>
      </c>
      <c r="D36" s="88">
        <f>C36/'- 3 -'!E36</f>
        <v>0</v>
      </c>
      <c r="E36" s="17">
        <f>C36/'- 7 -'!I36</f>
        <v>0</v>
      </c>
      <c r="F36" s="93">
        <f>SUM('- 26 -'!C36,'- 26 -'!F36,'- 26 -'!I36,'- 27 -'!C36,'- 27 -'!F36)</f>
        <v>232931</v>
      </c>
      <c r="G36" s="88">
        <f>F36/'- 3 -'!E36</f>
        <v>0.04296200277731104</v>
      </c>
      <c r="H36" s="17">
        <f>F36/'- 7 -'!I36</f>
        <v>292.81081081081084</v>
      </c>
      <c r="I36" s="93">
        <f>SUM('- 30 -'!C36,'- 29 -'!I36,'- 29 -'!F36,'- 29 -'!C36,'- 28 -'!I36,'- 28 -'!F36,'- 28 -'!C36)</f>
        <v>193037</v>
      </c>
      <c r="J36" s="88">
        <f>I36/'- 3 -'!E36</f>
        <v>0.035603917598446715</v>
      </c>
      <c r="K36" s="17">
        <f>I36/'- 7 -'!I36</f>
        <v>242.6612193588938</v>
      </c>
    </row>
    <row r="37" spans="1:11" ht="12.75">
      <c r="A37" s="12">
        <v>28</v>
      </c>
      <c r="B37" s="13" t="s">
        <v>170</v>
      </c>
      <c r="C37" s="92">
        <f>SUM('- 25 -'!I37,'- 25 -'!G37,'- 25 -'!E37,'- 25 -'!C37)</f>
        <v>4879</v>
      </c>
      <c r="D37" s="87">
        <f>C37/'- 3 -'!E37</f>
        <v>0.0008637396296807066</v>
      </c>
      <c r="E37" s="13">
        <f>C37/'- 7 -'!I37</f>
        <v>5.4820224719101125</v>
      </c>
      <c r="F37" s="92">
        <f>SUM('- 26 -'!C37,'- 26 -'!F37,'- 26 -'!I37,'- 27 -'!C37,'- 27 -'!F37)</f>
        <v>277440</v>
      </c>
      <c r="G37" s="87">
        <f>F37/'- 3 -'!E37</f>
        <v>0.04911578660762764</v>
      </c>
      <c r="H37" s="13">
        <f>F37/'- 7 -'!I37</f>
        <v>311.7303370786517</v>
      </c>
      <c r="I37" s="92">
        <f>SUM('- 30 -'!C37,'- 29 -'!I37,'- 29 -'!F37,'- 29 -'!C37,'- 28 -'!I37,'- 28 -'!F37,'- 28 -'!C37)</f>
        <v>164428</v>
      </c>
      <c r="J37" s="87">
        <f>I37/'- 3 -'!E37</f>
        <v>0.029109034603225916</v>
      </c>
      <c r="K37" s="13">
        <f>I37/'- 7 -'!I37</f>
        <v>184.75056179775282</v>
      </c>
    </row>
    <row r="38" spans="1:11" ht="12.75">
      <c r="A38" s="16">
        <v>29</v>
      </c>
      <c r="B38" s="17" t="s">
        <v>171</v>
      </c>
      <c r="C38" s="93">
        <f>SUM('- 25 -'!I38,'- 25 -'!G38,'- 25 -'!E38,'- 25 -'!C38)</f>
        <v>48</v>
      </c>
      <c r="D38" s="88">
        <f>C38/'- 3 -'!E38</f>
        <v>5.723373873286186E-06</v>
      </c>
      <c r="E38" s="17">
        <f>C38/'- 7 -'!I38</f>
        <v>0.04024819721616636</v>
      </c>
      <c r="F38" s="93">
        <f>SUM('- 26 -'!C38,'- 26 -'!F38,'- 26 -'!I38,'- 27 -'!C38,'- 27 -'!F38)</f>
        <v>326076</v>
      </c>
      <c r="G38" s="88">
        <f>F38/'- 3 -'!E38</f>
        <v>0.038880309564701385</v>
      </c>
      <c r="H38" s="17">
        <f>F38/'- 7 -'!I38</f>
        <v>273.4160657387221</v>
      </c>
      <c r="I38" s="93">
        <f>SUM('- 30 -'!C38,'- 29 -'!I38,'- 29 -'!F38,'- 29 -'!C38,'- 28 -'!I38,'- 28 -'!F38,'- 28 -'!C38)</f>
        <v>201834</v>
      </c>
      <c r="J38" s="88">
        <f>I38/'- 3 -'!E38</f>
        <v>0.02406607171543425</v>
      </c>
      <c r="K38" s="17">
        <f>I38/'- 7 -'!I38</f>
        <v>169.23863826932754</v>
      </c>
    </row>
    <row r="39" spans="1:11" ht="12.75">
      <c r="A39" s="12">
        <v>30</v>
      </c>
      <c r="B39" s="13" t="s">
        <v>172</v>
      </c>
      <c r="C39" s="92">
        <f>SUM('- 25 -'!I39,'- 25 -'!G39,'- 25 -'!E39,'- 25 -'!C39)</f>
        <v>0</v>
      </c>
      <c r="D39" s="87">
        <f>C39/'- 3 -'!E39</f>
        <v>0</v>
      </c>
      <c r="E39" s="13">
        <f>C39/'- 7 -'!I39</f>
        <v>0</v>
      </c>
      <c r="F39" s="92">
        <f>SUM('- 26 -'!C39,'- 26 -'!F39,'- 26 -'!I39,'- 27 -'!C39,'- 27 -'!F39)</f>
        <v>324832</v>
      </c>
      <c r="G39" s="87">
        <f>F39/'- 3 -'!E39</f>
        <v>0.038066171191129955</v>
      </c>
      <c r="H39" s="13">
        <f>F39/'- 7 -'!I39</f>
        <v>225.89151599443673</v>
      </c>
      <c r="I39" s="92">
        <f>SUM('- 30 -'!C39,'- 29 -'!I39,'- 29 -'!F39,'- 29 -'!C39,'- 28 -'!I39,'- 28 -'!F39,'- 28 -'!C39)</f>
        <v>351617</v>
      </c>
      <c r="J39" s="87">
        <f>I39/'- 3 -'!E39</f>
        <v>0.04120503188020744</v>
      </c>
      <c r="K39" s="13">
        <f>I39/'- 7 -'!I39</f>
        <v>244.5180806675939</v>
      </c>
    </row>
    <row r="40" spans="1:11" ht="12.75">
      <c r="A40" s="16">
        <v>31</v>
      </c>
      <c r="B40" s="17" t="s">
        <v>173</v>
      </c>
      <c r="C40" s="93">
        <f>SUM('- 25 -'!I40,'- 25 -'!G40,'- 25 -'!E40,'- 25 -'!C40)</f>
        <v>0</v>
      </c>
      <c r="D40" s="88">
        <f>C40/'- 3 -'!E40</f>
        <v>0</v>
      </c>
      <c r="E40" s="17">
        <f>C40/'- 7 -'!I40</f>
        <v>0</v>
      </c>
      <c r="F40" s="93">
        <f>SUM('- 26 -'!C40,'- 26 -'!F40,'- 26 -'!I40,'- 27 -'!C40,'- 27 -'!F40)</f>
        <v>377281</v>
      </c>
      <c r="G40" s="88">
        <f>F40/'- 3 -'!E40</f>
        <v>0.040698509181573576</v>
      </c>
      <c r="H40" s="17">
        <f>F40/'- 7 -'!I40</f>
        <v>224.14508079847909</v>
      </c>
      <c r="I40" s="93">
        <f>SUM('- 30 -'!C40,'- 29 -'!I40,'- 29 -'!F40,'- 29 -'!C40,'- 28 -'!I40,'- 28 -'!F40,'- 28 -'!C40)</f>
        <v>292545</v>
      </c>
      <c r="J40" s="88">
        <f>I40/'- 3 -'!E40</f>
        <v>0.0315577656137559</v>
      </c>
      <c r="K40" s="17">
        <f>I40/'- 7 -'!I40</f>
        <v>173.80287547528516</v>
      </c>
    </row>
    <row r="41" spans="1:11" ht="12.75">
      <c r="A41" s="12">
        <v>32</v>
      </c>
      <c r="B41" s="13" t="s">
        <v>174</v>
      </c>
      <c r="C41" s="92">
        <f>SUM('- 25 -'!I41,'- 25 -'!G41,'- 25 -'!E41,'- 25 -'!C41)</f>
        <v>0</v>
      </c>
      <c r="D41" s="87">
        <f>C41/'- 3 -'!E41</f>
        <v>0</v>
      </c>
      <c r="E41" s="13">
        <f>C41/'- 7 -'!I41</f>
        <v>0</v>
      </c>
      <c r="F41" s="92">
        <f>SUM('- 26 -'!C41,'- 26 -'!F41,'- 26 -'!I41,'- 27 -'!C41,'- 27 -'!F41)</f>
        <v>302523</v>
      </c>
      <c r="G41" s="87">
        <f>F41/'- 3 -'!E41</f>
        <v>0.04840047395260538</v>
      </c>
      <c r="H41" s="13">
        <f>F41/'- 7 -'!I41</f>
        <v>328.6507332971211</v>
      </c>
      <c r="I41" s="92">
        <f>SUM('- 30 -'!C41,'- 29 -'!I41,'- 29 -'!F41,'- 29 -'!C41,'- 28 -'!I41,'- 28 -'!F41,'- 28 -'!C41)</f>
        <v>290970</v>
      </c>
      <c r="J41" s="87">
        <f>I41/'- 3 -'!E41</f>
        <v>0.04655211638781047</v>
      </c>
      <c r="K41" s="13">
        <f>I41/'- 7 -'!I41</f>
        <v>316.09994568169475</v>
      </c>
    </row>
    <row r="42" spans="1:11" ht="12.75">
      <c r="A42" s="16">
        <v>33</v>
      </c>
      <c r="B42" s="17" t="s">
        <v>175</v>
      </c>
      <c r="C42" s="93">
        <f>SUM('- 25 -'!I42,'- 25 -'!G42,'- 25 -'!E42,'- 25 -'!C42)</f>
        <v>0</v>
      </c>
      <c r="D42" s="88">
        <f>C42/'- 3 -'!E42</f>
        <v>0</v>
      </c>
      <c r="E42" s="17">
        <f>C42/'- 7 -'!I42</f>
        <v>0</v>
      </c>
      <c r="F42" s="93">
        <f>SUM('- 26 -'!C42,'- 26 -'!F42,'- 26 -'!I42,'- 27 -'!C42,'- 27 -'!F42)</f>
        <v>500007</v>
      </c>
      <c r="G42" s="88">
        <f>F42/'- 3 -'!E42</f>
        <v>0.044360171156888194</v>
      </c>
      <c r="H42" s="17">
        <f>F42/'- 7 -'!I42</f>
        <v>254.65087853323146</v>
      </c>
      <c r="I42" s="93">
        <f>SUM('- 30 -'!C42,'- 29 -'!I42,'- 29 -'!F42,'- 29 -'!C42,'- 28 -'!I42,'- 28 -'!F42,'- 28 -'!C42)</f>
        <v>806903</v>
      </c>
      <c r="J42" s="88">
        <f>I42/'- 3 -'!E42</f>
        <v>0.07158770814609906</v>
      </c>
      <c r="K42" s="17">
        <f>I42/'- 7 -'!I42</f>
        <v>410.9513623631271</v>
      </c>
    </row>
    <row r="43" spans="1:11" ht="12.75">
      <c r="A43" s="12">
        <v>34</v>
      </c>
      <c r="B43" s="13" t="s">
        <v>176</v>
      </c>
      <c r="C43" s="92">
        <f>SUM('- 25 -'!I43,'- 25 -'!G43,'- 25 -'!E43,'- 25 -'!C43)</f>
        <v>0</v>
      </c>
      <c r="D43" s="87">
        <f>C43/'- 3 -'!E43</f>
        <v>0</v>
      </c>
      <c r="E43" s="13">
        <f>C43/'- 7 -'!I43</f>
        <v>0</v>
      </c>
      <c r="F43" s="92">
        <f>SUM('- 26 -'!C43,'- 26 -'!F43,'- 26 -'!I43,'- 27 -'!C43,'- 27 -'!F43)</f>
        <v>224351</v>
      </c>
      <c r="G43" s="87">
        <f>F43/'- 3 -'!E43</f>
        <v>0.04331186508148714</v>
      </c>
      <c r="H43" s="13">
        <f>F43/'- 7 -'!I43</f>
        <v>283.9886075949367</v>
      </c>
      <c r="I43" s="92">
        <f>SUM('- 30 -'!C43,'- 29 -'!I43,'- 29 -'!F43,'- 29 -'!C43,'- 28 -'!I43,'- 28 -'!F43,'- 28 -'!C43)</f>
        <v>188431</v>
      </c>
      <c r="J43" s="87">
        <f>I43/'- 3 -'!E43</f>
        <v>0.036377364260331814</v>
      </c>
      <c r="K43" s="13">
        <f>I43/'- 7 -'!I43</f>
        <v>238.52025316455695</v>
      </c>
    </row>
    <row r="44" spans="1:11" ht="12.75">
      <c r="A44" s="16">
        <v>35</v>
      </c>
      <c r="B44" s="17" t="s">
        <v>177</v>
      </c>
      <c r="C44" s="93">
        <f>SUM('- 25 -'!I44,'- 25 -'!G44,'- 25 -'!E44,'- 25 -'!C44)</f>
        <v>6349</v>
      </c>
      <c r="D44" s="88">
        <f>C44/'- 3 -'!E44</f>
        <v>0.0005071197245051529</v>
      </c>
      <c r="E44" s="17">
        <f>C44/'- 7 -'!I44</f>
        <v>3.260914227015922</v>
      </c>
      <c r="F44" s="93">
        <f>SUM('- 26 -'!C44,'- 26 -'!F44,'- 26 -'!I44,'- 27 -'!C44,'- 27 -'!F44)</f>
        <v>458442</v>
      </c>
      <c r="G44" s="88">
        <f>F44/'- 3 -'!E44</f>
        <v>0.03661757453797312</v>
      </c>
      <c r="H44" s="17">
        <f>F44/'- 7 -'!I44</f>
        <v>235.46070878274267</v>
      </c>
      <c r="I44" s="93">
        <f>SUM('- 30 -'!C44,'- 29 -'!I44,'- 29 -'!F44,'- 29 -'!C44,'- 28 -'!I44,'- 28 -'!F44,'- 28 -'!C44)</f>
        <v>420705</v>
      </c>
      <c r="J44" s="88">
        <f>I44/'- 3 -'!E44</f>
        <v>0.03360337119198935</v>
      </c>
      <c r="K44" s="17">
        <f>I44/'- 7 -'!I44</f>
        <v>216.07858243451463</v>
      </c>
    </row>
    <row r="45" spans="1:11" ht="12.75">
      <c r="A45" s="12">
        <v>36</v>
      </c>
      <c r="B45" s="13" t="s">
        <v>178</v>
      </c>
      <c r="C45" s="92">
        <f>SUM('- 25 -'!I45,'- 25 -'!G45,'- 25 -'!E45,'- 25 -'!C45)</f>
        <v>0</v>
      </c>
      <c r="D45" s="87">
        <f>C45/'- 3 -'!E45</f>
        <v>0</v>
      </c>
      <c r="E45" s="13">
        <f>C45/'- 7 -'!I45</f>
        <v>0</v>
      </c>
      <c r="F45" s="92">
        <f>SUM('- 26 -'!C45,'- 26 -'!F45,'- 26 -'!I45,'- 27 -'!C45,'- 27 -'!F45)</f>
        <v>244593</v>
      </c>
      <c r="G45" s="87">
        <f>F45/'- 3 -'!E45</f>
        <v>0.03489915125089514</v>
      </c>
      <c r="H45" s="13">
        <f>F45/'- 7 -'!I45</f>
        <v>217.0301685891748</v>
      </c>
      <c r="I45" s="92">
        <f>SUM('- 30 -'!C45,'- 29 -'!I45,'- 29 -'!F45,'- 29 -'!C45,'- 28 -'!I45,'- 28 -'!F45,'- 28 -'!C45)</f>
        <v>364841.86</v>
      </c>
      <c r="J45" s="87">
        <f>I45/'- 3 -'!E45</f>
        <v>0.05205656439390297</v>
      </c>
      <c r="K45" s="13">
        <f>I45/'- 7 -'!I45</f>
        <v>323.7283584738243</v>
      </c>
    </row>
    <row r="46" spans="1:11" ht="12.75">
      <c r="A46" s="16">
        <v>37</v>
      </c>
      <c r="B46" s="17" t="s">
        <v>179</v>
      </c>
      <c r="C46" s="93">
        <f>SUM('- 25 -'!I46,'- 25 -'!G46,'- 25 -'!E46,'- 25 -'!C46)</f>
        <v>0</v>
      </c>
      <c r="D46" s="88">
        <f>C46/'- 3 -'!E46</f>
        <v>0</v>
      </c>
      <c r="E46" s="17">
        <f>C46/'- 7 -'!I46</f>
        <v>0</v>
      </c>
      <c r="F46" s="93">
        <f>SUM('- 26 -'!C46,'- 26 -'!F46,'- 26 -'!I46,'- 27 -'!C46,'- 27 -'!F46)</f>
        <v>293986.37</v>
      </c>
      <c r="G46" s="88">
        <f>F46/'- 3 -'!E46</f>
        <v>0.04678116321771455</v>
      </c>
      <c r="H46" s="17">
        <f>F46/'- 7 -'!I46</f>
        <v>286.25741966893867</v>
      </c>
      <c r="I46" s="93">
        <f>SUM('- 30 -'!C46,'- 29 -'!I46,'- 29 -'!F46,'- 29 -'!C46,'- 28 -'!I46,'- 28 -'!F46,'- 28 -'!C46)</f>
        <v>191486</v>
      </c>
      <c r="J46" s="88">
        <f>I46/'- 3 -'!E46</f>
        <v>0.030470588891271688</v>
      </c>
      <c r="K46" s="17">
        <f>I46/'- 7 -'!I46</f>
        <v>186.45180136319377</v>
      </c>
    </row>
    <row r="47" spans="1:11" ht="12.75">
      <c r="A47" s="12">
        <v>38</v>
      </c>
      <c r="B47" s="13" t="s">
        <v>180</v>
      </c>
      <c r="C47" s="92">
        <f>SUM('- 25 -'!I47,'- 25 -'!G47,'- 25 -'!E47,'- 25 -'!C47)</f>
        <v>0</v>
      </c>
      <c r="D47" s="87">
        <f>C47/'- 3 -'!E47</f>
        <v>0</v>
      </c>
      <c r="E47" s="13">
        <f>C47/'- 7 -'!I47</f>
        <v>0</v>
      </c>
      <c r="F47" s="92">
        <f>SUM('- 26 -'!C47,'- 26 -'!F47,'- 26 -'!I47,'- 27 -'!C47,'- 27 -'!F47)</f>
        <v>415556</v>
      </c>
      <c r="G47" s="87">
        <f>F47/'- 3 -'!E47</f>
        <v>0.049373128930382336</v>
      </c>
      <c r="H47" s="13">
        <f>F47/'- 7 -'!I47</f>
        <v>313.62716981132075</v>
      </c>
      <c r="I47" s="92">
        <f>SUM('- 30 -'!C47,'- 29 -'!I47,'- 29 -'!F47,'- 29 -'!C47,'- 28 -'!I47,'- 28 -'!F47,'- 28 -'!C47)</f>
        <v>262784</v>
      </c>
      <c r="J47" s="87">
        <f>I47/'- 3 -'!E47</f>
        <v>0.031221949178550167</v>
      </c>
      <c r="K47" s="13">
        <f>I47/'- 7 -'!I47</f>
        <v>198.3275471698113</v>
      </c>
    </row>
    <row r="48" spans="1:11" ht="12.75">
      <c r="A48" s="16">
        <v>39</v>
      </c>
      <c r="B48" s="17" t="s">
        <v>181</v>
      </c>
      <c r="C48" s="93">
        <f>SUM('- 25 -'!I48,'- 25 -'!G48,'- 25 -'!E48,'- 25 -'!C48)</f>
        <v>285</v>
      </c>
      <c r="D48" s="88">
        <f>C48/'- 3 -'!E48</f>
        <v>2.0726862712243076E-05</v>
      </c>
      <c r="E48" s="17">
        <f>C48/'- 7 -'!I48</f>
        <v>0.1282051282051282</v>
      </c>
      <c r="F48" s="93">
        <f>SUM('- 26 -'!C48,'- 26 -'!F48,'- 26 -'!I48,'- 27 -'!C48,'- 27 -'!F48)</f>
        <v>554715</v>
      </c>
      <c r="G48" s="88">
        <f>F48/'- 3 -'!E48</f>
        <v>0.040342111050603216</v>
      </c>
      <c r="H48" s="17">
        <f>F48/'- 7 -'!I48</f>
        <v>249.5344129554656</v>
      </c>
      <c r="I48" s="93">
        <f>SUM('- 30 -'!C48,'- 29 -'!I48,'- 29 -'!F48,'- 29 -'!C48,'- 28 -'!I48,'- 28 -'!F48,'- 28 -'!C48)</f>
        <v>519244</v>
      </c>
      <c r="J48" s="88">
        <f>I48/'- 3 -'!E48</f>
        <v>0.03776245299002085</v>
      </c>
      <c r="K48" s="17">
        <f>I48/'- 7 -'!I48</f>
        <v>233.57804768331084</v>
      </c>
    </row>
    <row r="49" spans="1:11" ht="12.75">
      <c r="A49" s="12">
        <v>40</v>
      </c>
      <c r="B49" s="13" t="s">
        <v>182</v>
      </c>
      <c r="C49" s="92">
        <f>SUM('- 25 -'!I49,'- 25 -'!G49,'- 25 -'!E49,'- 25 -'!C49)</f>
        <v>41153</v>
      </c>
      <c r="D49" s="87">
        <f>C49/'- 3 -'!E49</f>
        <v>0.0010562096377352112</v>
      </c>
      <c r="E49" s="13">
        <f>C49/'- 7 -'!I49</f>
        <v>5.375963422599608</v>
      </c>
      <c r="F49" s="92">
        <f>SUM('- 26 -'!C49,'- 26 -'!F49,'- 26 -'!I49,'- 27 -'!C49,'- 27 -'!F49)</f>
        <v>1326089</v>
      </c>
      <c r="G49" s="87">
        <f>F49/'- 3 -'!E49</f>
        <v>0.03403465074951154</v>
      </c>
      <c r="H49" s="13">
        <f>F49/'- 7 -'!I49</f>
        <v>173.23174395819726</v>
      </c>
      <c r="I49" s="92">
        <f>SUM('- 30 -'!C49,'- 29 -'!I49,'- 29 -'!F49,'- 29 -'!C49,'- 28 -'!I49,'- 28 -'!F49,'- 28 -'!C49)</f>
        <v>2125227</v>
      </c>
      <c r="J49" s="87">
        <f>I49/'- 3 -'!E49</f>
        <v>0.05454487497327266</v>
      </c>
      <c r="K49" s="13">
        <f>I49/'- 7 -'!I49</f>
        <v>277.6259960809928</v>
      </c>
    </row>
    <row r="50" spans="1:11" ht="12.75">
      <c r="A50" s="16">
        <v>41</v>
      </c>
      <c r="B50" s="17" t="s">
        <v>183</v>
      </c>
      <c r="C50" s="93">
        <f>SUM('- 25 -'!I50,'- 25 -'!G50,'- 25 -'!E50,'- 25 -'!C50)</f>
        <v>0</v>
      </c>
      <c r="D50" s="88">
        <f>C50/'- 3 -'!E50</f>
        <v>0</v>
      </c>
      <c r="E50" s="17">
        <f>C50/'- 7 -'!I50</f>
        <v>0</v>
      </c>
      <c r="F50" s="93">
        <f>SUM('- 26 -'!C50,'- 26 -'!F50,'- 26 -'!I50,'- 27 -'!C50,'- 27 -'!F50)</f>
        <v>422089</v>
      </c>
      <c r="G50" s="88">
        <f>F50/'- 3 -'!E50</f>
        <v>0.03671984818239409</v>
      </c>
      <c r="H50" s="17">
        <f>F50/'- 7 -'!I50</f>
        <v>241.49731090513788</v>
      </c>
      <c r="I50" s="93">
        <f>SUM('- 30 -'!C50,'- 29 -'!I50,'- 29 -'!F50,'- 29 -'!C50,'- 28 -'!I50,'- 28 -'!F50,'- 28 -'!C50)</f>
        <v>303017</v>
      </c>
      <c r="J50" s="88">
        <f>I50/'- 3 -'!E50</f>
        <v>0.026361118713552144</v>
      </c>
      <c r="K50" s="17">
        <f>I50/'- 7 -'!I50</f>
        <v>173.37052294312852</v>
      </c>
    </row>
    <row r="51" spans="1:11" ht="12.75">
      <c r="A51" s="12">
        <v>42</v>
      </c>
      <c r="B51" s="13" t="s">
        <v>184</v>
      </c>
      <c r="C51" s="92">
        <f>SUM('- 25 -'!I51,'- 25 -'!G51,'- 25 -'!E51,'- 25 -'!C51)</f>
        <v>0</v>
      </c>
      <c r="D51" s="87">
        <f>C51/'- 3 -'!E51</f>
        <v>0</v>
      </c>
      <c r="E51" s="13">
        <f>C51/'- 7 -'!I51</f>
        <v>0</v>
      </c>
      <c r="F51" s="92">
        <f>SUM('- 26 -'!C51,'- 26 -'!F51,'- 26 -'!I51,'- 27 -'!C51,'- 27 -'!F51)</f>
        <v>305034.58</v>
      </c>
      <c r="G51" s="87">
        <f>F51/'- 3 -'!E51</f>
        <v>0.04305788094688086</v>
      </c>
      <c r="H51" s="13">
        <f>F51/'- 7 -'!I51</f>
        <v>272.7175502905677</v>
      </c>
      <c r="I51" s="92">
        <f>SUM('- 30 -'!C51,'- 29 -'!I51,'- 29 -'!F51,'- 29 -'!C51,'- 28 -'!I51,'- 28 -'!F51,'- 28 -'!C51)</f>
        <v>230314</v>
      </c>
      <c r="J51" s="87">
        <f>I51/'- 3 -'!E51</f>
        <v>0.03251051992990407</v>
      </c>
      <c r="K51" s="13">
        <f>I51/'- 7 -'!I51</f>
        <v>205.9132767098793</v>
      </c>
    </row>
    <row r="52" spans="1:11" ht="12.75">
      <c r="A52" s="16">
        <v>43</v>
      </c>
      <c r="B52" s="17" t="s">
        <v>185</v>
      </c>
      <c r="C52" s="93">
        <f>SUM('- 25 -'!I52,'- 25 -'!G52,'- 25 -'!E52,'- 25 -'!C52)</f>
        <v>0</v>
      </c>
      <c r="D52" s="88">
        <f>C52/'- 3 -'!E52</f>
        <v>0</v>
      </c>
      <c r="E52" s="17">
        <f>C52/'- 7 -'!I52</f>
        <v>0</v>
      </c>
      <c r="F52" s="93">
        <f>SUM('- 26 -'!C52,'- 26 -'!F52,'- 26 -'!I52,'- 27 -'!C52,'- 27 -'!F52)</f>
        <v>287245</v>
      </c>
      <c r="G52" s="88">
        <f>F52/'- 3 -'!E52</f>
        <v>0.045872174979403074</v>
      </c>
      <c r="H52" s="17">
        <f>F52/'- 7 -'!I52</f>
        <v>318.1007751937984</v>
      </c>
      <c r="I52" s="93">
        <f>SUM('- 30 -'!C52,'- 29 -'!I52,'- 29 -'!F52,'- 29 -'!C52,'- 28 -'!I52,'- 28 -'!F52,'- 28 -'!C52)</f>
        <v>185358</v>
      </c>
      <c r="J52" s="88">
        <f>I52/'- 3 -'!E52</f>
        <v>0.029601123117311685</v>
      </c>
      <c r="K52" s="17">
        <f>I52/'- 7 -'!I52</f>
        <v>205.26910299003322</v>
      </c>
    </row>
    <row r="53" spans="1:11" ht="12.75">
      <c r="A53" s="12">
        <v>44</v>
      </c>
      <c r="B53" s="13" t="s">
        <v>186</v>
      </c>
      <c r="C53" s="92">
        <f>SUM('- 25 -'!I53,'- 25 -'!G53,'- 25 -'!E53,'- 25 -'!C53)</f>
        <v>0</v>
      </c>
      <c r="D53" s="87">
        <f>C53/'- 3 -'!E53</f>
        <v>0</v>
      </c>
      <c r="E53" s="13">
        <f>C53/'- 7 -'!I53</f>
        <v>0</v>
      </c>
      <c r="F53" s="92">
        <f>SUM('- 26 -'!C53,'- 26 -'!F53,'- 26 -'!I53,'- 27 -'!C53,'- 27 -'!F53)</f>
        <v>318803</v>
      </c>
      <c r="G53" s="87">
        <f>F53/'- 3 -'!E53</f>
        <v>0.037889449183156086</v>
      </c>
      <c r="H53" s="13">
        <f>F53/'- 7 -'!I53</f>
        <v>243.268218237314</v>
      </c>
      <c r="I53" s="92">
        <f>SUM('- 30 -'!C53,'- 29 -'!I53,'- 29 -'!F53,'- 29 -'!C53,'- 28 -'!I53,'- 28 -'!F53,'- 28 -'!C53)</f>
        <v>372420</v>
      </c>
      <c r="J53" s="87">
        <f>I53/'- 3 -'!E53</f>
        <v>0.04426178130315897</v>
      </c>
      <c r="K53" s="13">
        <f>I53/'- 7 -'!I53</f>
        <v>284.1816100724914</v>
      </c>
    </row>
    <row r="54" spans="1:11" ht="12.75">
      <c r="A54" s="16">
        <v>45</v>
      </c>
      <c r="B54" s="17" t="s">
        <v>187</v>
      </c>
      <c r="C54" s="93">
        <f>SUM('- 25 -'!I54,'- 25 -'!G54,'- 25 -'!E54,'- 25 -'!C54)</f>
        <v>6966</v>
      </c>
      <c r="D54" s="88">
        <f>C54/'- 3 -'!E54</f>
        <v>0.000651149017219274</v>
      </c>
      <c r="E54" s="17">
        <f>C54/'- 7 -'!I54</f>
        <v>3.5767097966728283</v>
      </c>
      <c r="F54" s="93">
        <f>SUM('- 26 -'!C54,'- 26 -'!F54,'- 26 -'!I54,'- 27 -'!C54,'- 27 -'!F54)</f>
        <v>474442</v>
      </c>
      <c r="G54" s="88">
        <f>F54/'- 3 -'!E54</f>
        <v>0.044348613555490496</v>
      </c>
      <c r="H54" s="17">
        <f>F54/'- 7 -'!I54</f>
        <v>243.6034093242966</v>
      </c>
      <c r="I54" s="93">
        <f>SUM('- 30 -'!C54,'- 29 -'!I54,'- 29 -'!F54,'- 29 -'!C54,'- 28 -'!I54,'- 28 -'!F54,'- 28 -'!C54)</f>
        <v>686889</v>
      </c>
      <c r="J54" s="88">
        <f>I54/'- 3 -'!E54</f>
        <v>0.06420716297570053</v>
      </c>
      <c r="K54" s="17">
        <f>I54/'- 7 -'!I54</f>
        <v>352.684842883549</v>
      </c>
    </row>
    <row r="55" spans="1:11" ht="12.75">
      <c r="A55" s="12">
        <v>46</v>
      </c>
      <c r="B55" s="13" t="s">
        <v>188</v>
      </c>
      <c r="C55" s="92">
        <f>SUM('- 25 -'!I55,'- 25 -'!G55,'- 25 -'!E55,'- 25 -'!C55)</f>
        <v>0</v>
      </c>
      <c r="D55" s="87">
        <f>C55/'- 3 -'!E55</f>
        <v>0</v>
      </c>
      <c r="E55" s="13">
        <f>C55/'- 7 -'!I55</f>
        <v>0</v>
      </c>
      <c r="F55" s="92">
        <f>SUM('- 26 -'!C55,'- 26 -'!F55,'- 26 -'!I55,'- 27 -'!C55,'- 27 -'!F55)</f>
        <v>533615</v>
      </c>
      <c r="G55" s="87">
        <f>F55/'- 3 -'!E55</f>
        <v>0.051589349109794534</v>
      </c>
      <c r="H55" s="13">
        <f>F55/'- 7 -'!I55</f>
        <v>334.4080967600426</v>
      </c>
      <c r="I55" s="92">
        <f>SUM('- 30 -'!C55,'- 29 -'!I55,'- 29 -'!F55,'- 29 -'!C55,'- 28 -'!I55,'- 28 -'!F55,'- 28 -'!C55)</f>
        <v>540067</v>
      </c>
      <c r="J55" s="87">
        <f>I55/'- 3 -'!E55</f>
        <v>0.05221312183068206</v>
      </c>
      <c r="K55" s="13">
        <f>I55/'- 7 -'!I55</f>
        <v>338.45146330763924</v>
      </c>
    </row>
    <row r="56" spans="1:11" ht="12.75">
      <c r="A56" s="16">
        <v>47</v>
      </c>
      <c r="B56" s="17" t="s">
        <v>189</v>
      </c>
      <c r="C56" s="93">
        <f>SUM('- 25 -'!I56,'- 25 -'!G56,'- 25 -'!E56,'- 25 -'!C56)</f>
        <v>0</v>
      </c>
      <c r="D56" s="88">
        <f>C56/'- 3 -'!E56</f>
        <v>0</v>
      </c>
      <c r="E56" s="17">
        <f>C56/'- 7 -'!I56</f>
        <v>0</v>
      </c>
      <c r="F56" s="93">
        <f>SUM('- 26 -'!C56,'- 26 -'!F56,'- 26 -'!I56,'- 27 -'!C56,'- 27 -'!F56)</f>
        <v>325559</v>
      </c>
      <c r="G56" s="88">
        <f>F56/'- 3 -'!E56</f>
        <v>0.04189692932503217</v>
      </c>
      <c r="H56" s="17">
        <f>F56/'- 7 -'!I56</f>
        <v>239.99926280869886</v>
      </c>
      <c r="I56" s="93">
        <f>SUM('- 30 -'!C56,'- 29 -'!I56,'- 29 -'!F56,'- 29 -'!C56,'- 28 -'!I56,'- 28 -'!F56,'- 28 -'!C56)</f>
        <v>415635</v>
      </c>
      <c r="J56" s="88">
        <f>I56/'- 3 -'!E56</f>
        <v>0.05348901495584439</v>
      </c>
      <c r="K56" s="17">
        <f>I56/'- 7 -'!I56</f>
        <v>306.40250645042386</v>
      </c>
    </row>
    <row r="57" spans="1:11" ht="12.75">
      <c r="A57" s="12">
        <v>48</v>
      </c>
      <c r="B57" s="13" t="s">
        <v>190</v>
      </c>
      <c r="C57" s="92">
        <f>SUM('- 25 -'!I57,'- 25 -'!G57,'- 25 -'!E57,'- 25 -'!C57)</f>
        <v>507239</v>
      </c>
      <c r="D57" s="87">
        <f>C57/'- 3 -'!E57</f>
        <v>0.009607655506524945</v>
      </c>
      <c r="E57" s="13">
        <f>C57/'- 7 -'!I57</f>
        <v>93.17053010543331</v>
      </c>
      <c r="F57" s="92">
        <f>SUM('- 26 -'!C57,'- 26 -'!F57,'- 26 -'!I57,'- 27 -'!C57,'- 27 -'!F57)</f>
        <v>3225209</v>
      </c>
      <c r="G57" s="87">
        <f>F57/'- 3 -'!E57</f>
        <v>0.06108894822469055</v>
      </c>
      <c r="H57" s="13">
        <f>F57/'- 7 -'!I57</f>
        <v>592.4119246170236</v>
      </c>
      <c r="I57" s="92">
        <f>SUM('- 30 -'!C57,'- 29 -'!I57,'- 29 -'!F57,'- 29 -'!C57,'- 28 -'!I57,'- 28 -'!F57,'- 28 -'!C57)</f>
        <v>2607059.3</v>
      </c>
      <c r="J57" s="87">
        <f>I57/'- 3 -'!E57</f>
        <v>0.049380524051742994</v>
      </c>
      <c r="K57" s="13">
        <f>I57/'- 7 -'!I57</f>
        <v>478.8691267771206</v>
      </c>
    </row>
    <row r="58" spans="1:11" ht="12.75">
      <c r="A58" s="16">
        <v>49</v>
      </c>
      <c r="B58" s="17" t="s">
        <v>191</v>
      </c>
      <c r="C58" s="93">
        <f>SUM('- 25 -'!I58,'- 25 -'!G58,'- 25 -'!E58,'- 25 -'!C58)</f>
        <v>12050</v>
      </c>
      <c r="D58" s="88">
        <f>C58/'- 3 -'!E58</f>
        <v>0.00042161472070071596</v>
      </c>
      <c r="E58" s="17">
        <f>C58/'- 7 -'!I58</f>
        <v>2.8389680763340794</v>
      </c>
      <c r="F58" s="93">
        <f>SUM('- 26 -'!C58,'- 26 -'!F58,'- 26 -'!I58,'- 27 -'!C58,'- 27 -'!F58)</f>
        <v>1212030</v>
      </c>
      <c r="G58" s="88">
        <f>F58/'- 3 -'!E58</f>
        <v>0.0424074431477916</v>
      </c>
      <c r="H58" s="17">
        <f>F58/'- 7 -'!I58</f>
        <v>285.5530686771116</v>
      </c>
      <c r="I58" s="93">
        <f>SUM('- 30 -'!C58,'- 29 -'!I58,'- 29 -'!F58,'- 29 -'!C58,'- 28 -'!I58,'- 28 -'!F58,'- 28 -'!C58)</f>
        <v>1837559</v>
      </c>
      <c r="J58" s="88">
        <f>I58/'- 3 -'!E58</f>
        <v>0.06429393564780804</v>
      </c>
      <c r="K58" s="17">
        <f>I58/'- 7 -'!I58</f>
        <v>432.92708210625517</v>
      </c>
    </row>
    <row r="59" spans="1:11" ht="12.75">
      <c r="A59" s="12">
        <v>2264</v>
      </c>
      <c r="B59" s="13" t="s">
        <v>192</v>
      </c>
      <c r="C59" s="92">
        <f>SUM('- 25 -'!I59,'- 25 -'!G59,'- 25 -'!E59,'- 25 -'!C59)</f>
        <v>3551</v>
      </c>
      <c r="D59" s="87">
        <f>C59/'- 3 -'!E59</f>
        <v>0.0019281810915535785</v>
      </c>
      <c r="E59" s="13">
        <f>C59/'- 7 -'!I59</f>
        <v>17.492610837438423</v>
      </c>
      <c r="F59" s="92">
        <f>SUM('- 26 -'!C59,'- 26 -'!F59,'- 26 -'!I59,'- 27 -'!C59,'- 27 -'!F59)</f>
        <v>152360</v>
      </c>
      <c r="G59" s="87">
        <f>F59/'- 3 -'!E59</f>
        <v>0.08273096905353512</v>
      </c>
      <c r="H59" s="13">
        <f>F59/'- 7 -'!I59</f>
        <v>750.5418719211823</v>
      </c>
      <c r="I59" s="92">
        <f>SUM('- 30 -'!C59,'- 29 -'!I59,'- 29 -'!F59,'- 29 -'!C59,'- 28 -'!I59,'- 28 -'!F59,'- 28 -'!C59)</f>
        <v>79749</v>
      </c>
      <c r="J59" s="87">
        <f>I59/'- 3 -'!E59</f>
        <v>0.04330343955795729</v>
      </c>
      <c r="K59" s="13">
        <f>I59/'- 7 -'!I59</f>
        <v>392.85221674876846</v>
      </c>
    </row>
    <row r="60" spans="1:11" ht="12.75">
      <c r="A60" s="16">
        <v>2309</v>
      </c>
      <c r="B60" s="17" t="s">
        <v>193</v>
      </c>
      <c r="C60" s="93">
        <f>SUM('- 25 -'!I60,'- 25 -'!G60,'- 25 -'!E60,'- 25 -'!C60)</f>
        <v>0</v>
      </c>
      <c r="D60" s="88">
        <f>C60/'- 3 -'!E60</f>
        <v>0</v>
      </c>
      <c r="E60" s="17">
        <f>C60/'- 7 -'!I60</f>
        <v>0</v>
      </c>
      <c r="F60" s="93">
        <f>SUM('- 26 -'!C60,'- 26 -'!F60,'- 26 -'!I60,'- 27 -'!C60,'- 27 -'!F60)</f>
        <v>116490</v>
      </c>
      <c r="G60" s="88">
        <f>F60/'- 3 -'!E60</f>
        <v>0.056410966652203555</v>
      </c>
      <c r="H60" s="17">
        <f>F60/'- 7 -'!I60</f>
        <v>402.3834196891192</v>
      </c>
      <c r="I60" s="93">
        <f>SUM('- 30 -'!C60,'- 29 -'!I60,'- 29 -'!F60,'- 29 -'!C60,'- 28 -'!I60,'- 28 -'!F60,'- 28 -'!C60)</f>
        <v>56487</v>
      </c>
      <c r="J60" s="88">
        <f>I60/'- 3 -'!E60</f>
        <v>0.027354161501270687</v>
      </c>
      <c r="K60" s="17">
        <f>I60/'- 7 -'!I60</f>
        <v>195.11917098445596</v>
      </c>
    </row>
    <row r="61" spans="1:11" ht="12.75">
      <c r="A61" s="12">
        <v>2312</v>
      </c>
      <c r="B61" s="13" t="s">
        <v>194</v>
      </c>
      <c r="C61" s="92">
        <f>SUM('- 25 -'!I61,'- 25 -'!G61,'- 25 -'!E61,'- 25 -'!C61)</f>
        <v>0</v>
      </c>
      <c r="D61" s="87">
        <f>C61/'- 3 -'!E61</f>
        <v>0</v>
      </c>
      <c r="E61" s="13">
        <f>C61/'- 7 -'!I61</f>
        <v>0</v>
      </c>
      <c r="F61" s="92">
        <f>SUM('- 26 -'!C61,'- 26 -'!F61,'- 26 -'!I61,'- 27 -'!C61,'- 27 -'!F61)</f>
        <v>115450</v>
      </c>
      <c r="G61" s="87">
        <f>F61/'- 3 -'!E61</f>
        <v>0.06399557435542959</v>
      </c>
      <c r="H61" s="13">
        <f>F61/'- 7 -'!I61</f>
        <v>488.16067653276957</v>
      </c>
      <c r="I61" s="92">
        <f>SUM('- 30 -'!C61,'- 29 -'!I61,'- 29 -'!F61,'- 29 -'!C61,'- 28 -'!I61,'- 28 -'!F61,'- 28 -'!C61)</f>
        <v>26398</v>
      </c>
      <c r="J61" s="87">
        <f>I61/'- 3 -'!E61</f>
        <v>0.01463278624369537</v>
      </c>
      <c r="K61" s="13">
        <f>I61/'- 7 -'!I61</f>
        <v>111.61945031712473</v>
      </c>
    </row>
    <row r="62" spans="1:11" ht="12.75">
      <c r="A62" s="16">
        <v>2355</v>
      </c>
      <c r="B62" s="17" t="s">
        <v>196</v>
      </c>
      <c r="C62" s="93">
        <f>SUM('- 25 -'!I62,'- 25 -'!G62,'- 25 -'!E62,'- 25 -'!C62)</f>
        <v>614</v>
      </c>
      <c r="D62" s="88">
        <f>C62/'- 3 -'!E62</f>
        <v>2.703732363201517E-05</v>
      </c>
      <c r="E62" s="17">
        <f>C62/'- 7 -'!I62</f>
        <v>0.17316261492469964</v>
      </c>
      <c r="F62" s="93">
        <f>SUM('- 26 -'!C62,'- 26 -'!F62,'- 26 -'!I62,'- 27 -'!C62,'- 27 -'!F62)</f>
        <v>943047</v>
      </c>
      <c r="G62" s="88">
        <f>F62/'- 3 -'!E62</f>
        <v>0.041526819119219884</v>
      </c>
      <c r="H62" s="17">
        <f>F62/'- 7 -'!I62</f>
        <v>265.96170116757855</v>
      </c>
      <c r="I62" s="93">
        <f>SUM('- 30 -'!C62,'- 29 -'!I62,'- 29 -'!F62,'- 29 -'!C62,'- 28 -'!I62,'- 28 -'!F62,'- 28 -'!C62)</f>
        <v>1293197</v>
      </c>
      <c r="J62" s="88">
        <f>I62/'- 3 -'!E62</f>
        <v>0.056945579493405736</v>
      </c>
      <c r="K62" s="17">
        <f>I62/'- 7 -'!I62</f>
        <v>364.7123357211348</v>
      </c>
    </row>
    <row r="63" spans="1:11" ht="12.75">
      <c r="A63" s="12">
        <v>2439</v>
      </c>
      <c r="B63" s="13" t="s">
        <v>197</v>
      </c>
      <c r="C63" s="92">
        <f>SUM('- 25 -'!I63,'- 25 -'!G63,'- 25 -'!E63,'- 25 -'!C63)</f>
        <v>0</v>
      </c>
      <c r="D63" s="87">
        <f>C63/'- 3 -'!E63</f>
        <v>0</v>
      </c>
      <c r="E63" s="13">
        <f>C63/'- 7 -'!I63</f>
        <v>0</v>
      </c>
      <c r="F63" s="92">
        <f>SUM('- 26 -'!C63,'- 26 -'!F63,'- 26 -'!I63,'- 27 -'!C63,'- 27 -'!F63)</f>
        <v>59926.25000000001</v>
      </c>
      <c r="G63" s="87">
        <f>F63/'- 3 -'!E63</f>
        <v>0.05899710285718905</v>
      </c>
      <c r="H63" s="13">
        <f>F63/'- 7 -'!I63</f>
        <v>400.84448160535123</v>
      </c>
      <c r="I63" s="92">
        <f>SUM('- 30 -'!C63,'- 29 -'!I63,'- 29 -'!F63,'- 29 -'!C63,'- 28 -'!I63,'- 28 -'!F63,'- 28 -'!C63)</f>
        <v>34124.31</v>
      </c>
      <c r="J63" s="87">
        <f>I63/'- 3 -'!E63</f>
        <v>0.03359521790535207</v>
      </c>
      <c r="K63" s="13">
        <f>I63/'- 7 -'!I63</f>
        <v>228.25625418060199</v>
      </c>
    </row>
    <row r="64" spans="1:11" ht="12.75">
      <c r="A64" s="16">
        <v>2460</v>
      </c>
      <c r="B64" s="17" t="s">
        <v>198</v>
      </c>
      <c r="C64" s="93">
        <f>SUM('- 25 -'!I64,'- 25 -'!G64,'- 25 -'!E64,'- 25 -'!C64)</f>
        <v>0</v>
      </c>
      <c r="D64" s="88">
        <f>C64/'- 3 -'!E64</f>
        <v>0</v>
      </c>
      <c r="E64" s="17">
        <f>C64/'- 7 -'!I64</f>
        <v>0</v>
      </c>
      <c r="F64" s="93">
        <f>SUM('- 26 -'!C64,'- 26 -'!F64,'- 26 -'!I64,'- 27 -'!C64,'- 27 -'!F64)</f>
        <v>177477</v>
      </c>
      <c r="G64" s="88">
        <f>F64/'- 3 -'!E64</f>
        <v>0.06864681336941336</v>
      </c>
      <c r="H64" s="17">
        <f>F64/'- 7 -'!I64</f>
        <v>564.3147853736089</v>
      </c>
      <c r="I64" s="93">
        <f>SUM('- 30 -'!C64,'- 29 -'!I64,'- 29 -'!F64,'- 29 -'!C64,'- 28 -'!I64,'- 28 -'!F64,'- 28 -'!C64)</f>
        <v>69543</v>
      </c>
      <c r="J64" s="88">
        <f>I64/'- 3 -'!E64</f>
        <v>0.026898726833049426</v>
      </c>
      <c r="K64" s="17">
        <f>I64/'- 7 -'!I64</f>
        <v>221.12241653418124</v>
      </c>
    </row>
    <row r="65" spans="1:11" ht="12.75">
      <c r="A65" s="12">
        <v>3000</v>
      </c>
      <c r="B65" s="13" t="s">
        <v>199</v>
      </c>
      <c r="C65" s="92">
        <f>SUM('- 25 -'!I65,'- 25 -'!G65,'- 25 -'!E65,'- 25 -'!C65)</f>
        <v>297834</v>
      </c>
      <c r="D65" s="87">
        <f>C65/'- 3 -'!E65</f>
        <v>0.05837918065215704</v>
      </c>
      <c r="E65" s="13">
        <f>C65/'- 7 -'!I65</f>
        <v>359.52921294060843</v>
      </c>
      <c r="F65" s="92">
        <f>SUM('- 26 -'!C65,'- 26 -'!F65,'- 26 -'!I65,'- 27 -'!C65,'- 27 -'!F65)</f>
        <v>547778</v>
      </c>
      <c r="G65" s="87">
        <f>F65/'- 3 -'!E65</f>
        <v>0.10737132368795127</v>
      </c>
      <c r="H65" s="13">
        <f>F65/'- 7 -'!I65</f>
        <v>661.2481892805408</v>
      </c>
      <c r="I65" s="92">
        <f>SUM('- 30 -'!C65,'- 29 -'!I65,'- 29 -'!F65,'- 29 -'!C65,'- 28 -'!I65,'- 28 -'!F65,'- 28 -'!C65)</f>
        <v>422795</v>
      </c>
      <c r="J65" s="87">
        <f>I65/'- 3 -'!E65</f>
        <v>0.08287309603278584</v>
      </c>
      <c r="K65" s="13">
        <f>I65/'- 7 -'!I65</f>
        <v>510.37542250120714</v>
      </c>
    </row>
    <row r="66" spans="1:11" ht="4.5" customHeight="1">
      <c r="A66" s="20"/>
      <c r="B66" s="20"/>
      <c r="C66" s="20"/>
      <c r="D66" s="89"/>
      <c r="E66" s="20"/>
      <c r="F66" s="20"/>
      <c r="G66" s="89"/>
      <c r="H66" s="20"/>
      <c r="I66" s="20"/>
      <c r="J66" s="89"/>
      <c r="K66" s="20"/>
    </row>
    <row r="67" spans="1:11" ht="12.75">
      <c r="A67" s="23"/>
      <c r="B67" s="24" t="s">
        <v>200</v>
      </c>
      <c r="C67" s="90">
        <f>SUM(C11:C65)</f>
        <v>8003343.2</v>
      </c>
      <c r="D67" s="91">
        <f>C67/'- 3 -'!E67</f>
        <v>0.007056372364218908</v>
      </c>
      <c r="E67" s="24">
        <f>C67/'- 7 -'!I67</f>
        <v>43.4585152421097</v>
      </c>
      <c r="F67" s="90">
        <f>SUM(F11:F65)</f>
        <v>40523800.81</v>
      </c>
      <c r="G67" s="91">
        <f>F67/'- 3 -'!E67</f>
        <v>0.03572894738898562</v>
      </c>
      <c r="H67" s="24">
        <f>F67/'- 7 -'!I67</f>
        <v>220.0460696436962</v>
      </c>
      <c r="I67" s="90">
        <f>SUM(I11:I65)</f>
        <v>60778680.269999996</v>
      </c>
      <c r="J67" s="91">
        <f>I67/'- 3 -'!E67</f>
        <v>0.053587230870085004</v>
      </c>
      <c r="K67" s="24">
        <f>I67/'- 7 -'!I67</f>
        <v>330.0309804169221</v>
      </c>
    </row>
    <row r="68" spans="1:11" ht="4.5" customHeight="1">
      <c r="A68" s="20"/>
      <c r="B68" s="20"/>
      <c r="C68" s="20"/>
      <c r="D68" s="20"/>
      <c r="E68" s="20"/>
      <c r="F68" s="20"/>
      <c r="G68" s="20"/>
      <c r="H68" s="20"/>
      <c r="I68" s="20"/>
      <c r="J68" s="20"/>
      <c r="K68" s="20"/>
    </row>
    <row r="69" spans="1:11" ht="12.75">
      <c r="A69" s="16">
        <v>2155</v>
      </c>
      <c r="B69" s="17" t="s">
        <v>201</v>
      </c>
      <c r="C69" s="93">
        <f>SUM('- 25 -'!I69,'- 25 -'!G69,'- 25 -'!E69,'- 25 -'!C69)</f>
        <v>550.58</v>
      </c>
      <c r="D69" s="88">
        <f>C69/'- 3 -'!E69</f>
        <v>0.0005192634547147105</v>
      </c>
      <c r="E69" s="17">
        <f>C69/'- 7 -'!I69</f>
        <v>4.440161290322581</v>
      </c>
      <c r="F69" s="93">
        <f>SUM('- 26 -'!C69,'- 26 -'!F69,'- 26 -'!I69,'- 27 -'!C69,'- 27 -'!F69)</f>
        <v>34996.67</v>
      </c>
      <c r="G69" s="88">
        <f>F69/'- 3 -'!E69</f>
        <v>0.0330060877033504</v>
      </c>
      <c r="H69" s="17">
        <f>F69/'- 7 -'!I69</f>
        <v>282.2312096774193</v>
      </c>
      <c r="I69" s="93">
        <f>SUM('- 30 -'!C69,'- 29 -'!I69,'- 29 -'!F69,'- 29 -'!C69,'- 28 -'!I69,'- 28 -'!F69,'- 28 -'!C69)</f>
        <v>30198.71</v>
      </c>
      <c r="J69" s="88">
        <f>I69/'- 3 -'!E69</f>
        <v>0.02848103178925437</v>
      </c>
      <c r="K69" s="17">
        <f>I69/'- 7 -'!I69</f>
        <v>243.53798387096774</v>
      </c>
    </row>
    <row r="70" spans="1:11" ht="12.75">
      <c r="A70" s="12">
        <v>2408</v>
      </c>
      <c r="B70" s="13" t="s">
        <v>203</v>
      </c>
      <c r="C70" s="92">
        <f>SUM('- 25 -'!I70,'- 25 -'!G70,'- 25 -'!E70,'- 25 -'!C70)</f>
        <v>3056</v>
      </c>
      <c r="D70" s="87">
        <f>C70/'- 3 -'!E70</f>
        <v>0.001279189891051196</v>
      </c>
      <c r="E70" s="13">
        <f>C70/'- 7 -'!I70</f>
        <v>9.970636215334421</v>
      </c>
      <c r="F70" s="92">
        <f>SUM('- 26 -'!C70,'- 26 -'!F70,'- 26 -'!I70,'- 27 -'!C70,'- 27 -'!F70)</f>
        <v>147066</v>
      </c>
      <c r="G70" s="87">
        <f>F70/'- 3 -'!E70</f>
        <v>0.06155933917452068</v>
      </c>
      <c r="H70" s="13">
        <f>F70/'- 7 -'!I70</f>
        <v>479.82381729200654</v>
      </c>
      <c r="I70" s="92">
        <f>SUM('- 30 -'!C70,'- 29 -'!I70,'- 29 -'!F70,'- 29 -'!C70,'- 28 -'!I70,'- 28 -'!F70,'- 28 -'!C70)</f>
        <v>127853</v>
      </c>
      <c r="J70" s="87">
        <f>I70/'- 3 -'!E70</f>
        <v>0.05351710246746354</v>
      </c>
      <c r="K70" s="13">
        <f>I70/'- 7 -'!I70</f>
        <v>417.13866231647637</v>
      </c>
    </row>
    <row r="71" ht="6.75" customHeight="1"/>
    <row r="72" spans="1:11" ht="12" customHeight="1">
      <c r="A72" s="5"/>
      <c r="B72" s="5"/>
      <c r="C72" s="20"/>
      <c r="D72" s="20"/>
      <c r="E72" s="20"/>
      <c r="F72" s="20"/>
      <c r="G72" s="89"/>
      <c r="H72" s="20"/>
      <c r="I72" s="20"/>
      <c r="J72" s="20"/>
      <c r="K72" s="20"/>
    </row>
    <row r="73" spans="1:10" ht="12" customHeight="1">
      <c r="A73" s="5"/>
      <c r="B73" s="5"/>
      <c r="C73" s="170"/>
      <c r="D73" s="170"/>
      <c r="F73" s="170"/>
      <c r="G73" s="170"/>
      <c r="H73" s="170"/>
      <c r="I73" s="170"/>
      <c r="J73" s="170"/>
    </row>
    <row r="74" spans="1:11" ht="12" customHeight="1">
      <c r="A74" s="5"/>
      <c r="B74" s="5"/>
      <c r="C74" s="20"/>
      <c r="D74" s="20"/>
      <c r="E74" s="20"/>
      <c r="F74" s="20"/>
      <c r="G74" s="20"/>
      <c r="H74" s="20"/>
      <c r="I74" s="20"/>
      <c r="J74" s="20"/>
      <c r="K74" s="20"/>
    </row>
    <row r="75" spans="1:11" ht="12" customHeight="1">
      <c r="A75" s="5"/>
      <c r="B75" s="5"/>
      <c r="C75" s="20"/>
      <c r="D75" s="20"/>
      <c r="E75" s="20"/>
      <c r="F75" s="20"/>
      <c r="G75" s="20"/>
      <c r="H75" s="20"/>
      <c r="I75" s="20"/>
      <c r="J75" s="20"/>
      <c r="K75" s="20"/>
    </row>
    <row r="76" spans="1:11" ht="12" customHeight="1">
      <c r="A76" s="5"/>
      <c r="B76" s="5"/>
      <c r="C76" s="20"/>
      <c r="D76" s="20"/>
      <c r="E76" s="20"/>
      <c r="F76" s="20"/>
      <c r="G76" s="20"/>
      <c r="H76" s="20"/>
      <c r="I76" s="20"/>
      <c r="J76" s="20"/>
      <c r="K76" s="20"/>
    </row>
    <row r="77" spans="3:11" ht="12" customHeight="1">
      <c r="C77" s="20"/>
      <c r="D77" s="20"/>
      <c r="E77" s="20"/>
      <c r="F77" s="20"/>
      <c r="G77" s="20"/>
      <c r="H77" s="20"/>
      <c r="I77" s="20"/>
      <c r="J77" s="20"/>
      <c r="K77" s="20"/>
    </row>
  </sheetData>
  <printOptions/>
  <pageMargins left="0" right="0.5905511811023623" top="0.5905511811023623" bottom="0" header="0.31496062992125984" footer="0"/>
  <pageSetup fitToHeight="1" fitToWidth="1" orientation="portrait" r:id="rId1"/>
  <headerFooter alignWithMargins="0">
    <oddHeader>&amp;C&amp;"Times New Roman,Bold"&amp;12&amp;A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77"/>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5.83203125" style="97" customWidth="1"/>
    <col min="7" max="7" width="7.83203125" style="97" customWidth="1"/>
    <col min="8" max="8" width="9.83203125" style="97" customWidth="1"/>
    <col min="9" max="9" width="15.83203125" style="97" customWidth="1"/>
    <col min="10" max="10" width="7.83203125" style="97" customWidth="1"/>
    <col min="11" max="11" width="9.83203125" style="97" customWidth="1"/>
    <col min="12" max="16384" width="15.83203125" style="97" customWidth="1"/>
  </cols>
  <sheetData>
    <row r="1" spans="1:11" ht="6.75" customHeight="1">
      <c r="A1" s="20"/>
      <c r="B1" s="27"/>
      <c r="C1" s="65"/>
      <c r="D1" s="65"/>
      <c r="E1" s="65"/>
      <c r="F1" s="65"/>
      <c r="G1" s="65"/>
      <c r="H1" s="65"/>
      <c r="I1" s="65"/>
      <c r="J1" s="65"/>
      <c r="K1" s="65"/>
    </row>
    <row r="2" spans="1:11" ht="12.75">
      <c r="A2" s="7"/>
      <c r="B2" s="29"/>
      <c r="C2" s="66" t="s">
        <v>1</v>
      </c>
      <c r="D2" s="66"/>
      <c r="E2" s="66"/>
      <c r="F2" s="66"/>
      <c r="G2" s="66"/>
      <c r="H2" s="66"/>
      <c r="I2" s="67"/>
      <c r="J2" s="67"/>
      <c r="K2" s="69" t="s">
        <v>5</v>
      </c>
    </row>
    <row r="3" spans="1:11" ht="12.75">
      <c r="A3" s="8"/>
      <c r="B3" s="34"/>
      <c r="C3" s="70" t="str">
        <f>YEAR</f>
        <v>OPERATING FUND ACTUAL 1997/98</v>
      </c>
      <c r="D3" s="70"/>
      <c r="E3" s="70"/>
      <c r="F3" s="70"/>
      <c r="G3" s="70"/>
      <c r="H3" s="70"/>
      <c r="I3" s="71"/>
      <c r="J3" s="71"/>
      <c r="K3" s="72"/>
    </row>
    <row r="4" spans="1:11" ht="12.75">
      <c r="A4" s="9"/>
      <c r="B4" s="20"/>
      <c r="C4" s="65"/>
      <c r="D4" s="65"/>
      <c r="E4" s="65"/>
      <c r="F4" s="65"/>
      <c r="G4" s="65"/>
      <c r="H4" s="65"/>
      <c r="I4" s="65"/>
      <c r="J4" s="65"/>
      <c r="K4" s="65"/>
    </row>
    <row r="5" spans="1:11" ht="12.75">
      <c r="A5" s="9"/>
      <c r="B5" s="20"/>
      <c r="C5" s="65"/>
      <c r="D5" s="65"/>
      <c r="E5" s="65"/>
      <c r="F5" s="65"/>
      <c r="G5" s="65"/>
      <c r="H5" s="65"/>
      <c r="I5" s="65"/>
      <c r="J5" s="65"/>
      <c r="K5" s="65"/>
    </row>
    <row r="6" spans="1:11" ht="12.75">
      <c r="A6" s="9"/>
      <c r="B6" s="20"/>
      <c r="C6" s="76" t="s">
        <v>34</v>
      </c>
      <c r="D6" s="74"/>
      <c r="E6" s="75"/>
      <c r="F6" s="76" t="s">
        <v>35</v>
      </c>
      <c r="G6" s="74"/>
      <c r="H6" s="75"/>
      <c r="I6" s="76" t="s">
        <v>3</v>
      </c>
      <c r="J6" s="74"/>
      <c r="K6" s="75"/>
    </row>
    <row r="7" spans="1:11" ht="12.75">
      <c r="A7" s="20"/>
      <c r="B7" s="20"/>
      <c r="C7" s="77" t="s">
        <v>75</v>
      </c>
      <c r="D7" s="78"/>
      <c r="E7" s="79"/>
      <c r="F7" s="77" t="s">
        <v>76</v>
      </c>
      <c r="G7" s="78"/>
      <c r="H7" s="79"/>
      <c r="I7" s="77" t="s">
        <v>77</v>
      </c>
      <c r="J7" s="78"/>
      <c r="K7" s="79"/>
    </row>
    <row r="8" spans="1:11" ht="12.75">
      <c r="A8" s="53"/>
      <c r="B8" s="54"/>
      <c r="C8" s="82" t="s">
        <v>3</v>
      </c>
      <c r="D8" s="81"/>
      <c r="E8" s="82" t="s">
        <v>90</v>
      </c>
      <c r="F8" s="83"/>
      <c r="G8" s="82"/>
      <c r="H8" s="82" t="s">
        <v>90</v>
      </c>
      <c r="I8" s="83"/>
      <c r="J8" s="82"/>
      <c r="K8" s="82" t="s">
        <v>90</v>
      </c>
    </row>
    <row r="9" spans="1:11" ht="12.75">
      <c r="A9" s="60" t="s">
        <v>121</v>
      </c>
      <c r="B9" s="61" t="s">
        <v>122</v>
      </c>
      <c r="C9" s="84" t="s">
        <v>123</v>
      </c>
      <c r="D9" s="85" t="s">
        <v>124</v>
      </c>
      <c r="E9" s="85" t="s">
        <v>125</v>
      </c>
      <c r="F9" s="85" t="s">
        <v>123</v>
      </c>
      <c r="G9" s="85" t="s">
        <v>124</v>
      </c>
      <c r="H9" s="85" t="s">
        <v>125</v>
      </c>
      <c r="I9" s="85" t="s">
        <v>123</v>
      </c>
      <c r="J9" s="85" t="s">
        <v>124</v>
      </c>
      <c r="K9" s="85" t="s">
        <v>125</v>
      </c>
    </row>
    <row r="10" spans="1:11" ht="4.5" customHeight="1">
      <c r="A10" s="86"/>
      <c r="B10" s="86"/>
      <c r="C10" s="20"/>
      <c r="D10" s="20"/>
      <c r="E10" s="20"/>
      <c r="F10" s="20"/>
      <c r="G10" s="20"/>
      <c r="H10" s="20"/>
      <c r="I10" s="20"/>
      <c r="J10" s="20"/>
      <c r="K10" s="20"/>
    </row>
    <row r="11" spans="1:11" ht="12.75">
      <c r="A11" s="12">
        <v>1</v>
      </c>
      <c r="B11" s="13" t="s">
        <v>144</v>
      </c>
      <c r="C11" s="92">
        <f>SUM('- 32 -'!E11,'- 32 -'!C11,'- 31 -'!G11,'- 31 -'!E11,'- 31 -'!C11)</f>
        <v>2378801</v>
      </c>
      <c r="D11" s="87">
        <f>C11/'- 3 -'!E11</f>
        <v>0.011240801262992234</v>
      </c>
      <c r="E11" s="13">
        <f>C11/'- 7 -'!I11</f>
        <v>78.48963282652306</v>
      </c>
      <c r="F11" s="92">
        <f>SUM('- 34 -'!E11,'- 34 -'!C11,'- 33 -'!G11,'- 33 -'!E11,'- 33 -'!C11)</f>
        <v>27721085</v>
      </c>
      <c r="G11" s="87">
        <f>F11/'- 3 -'!E11</f>
        <v>0.13099339006479108</v>
      </c>
      <c r="H11" s="13">
        <f>F11/'- 7 -'!I11</f>
        <v>914.6699464153733</v>
      </c>
      <c r="I11" s="92">
        <f>SUM('- 35 -'!C11,'- 35 -'!E11,'- 35 -'!G11)</f>
        <v>5664579</v>
      </c>
      <c r="J11" s="87">
        <f>I11/'- 3 -'!E11</f>
        <v>0.02676743736761473</v>
      </c>
      <c r="K11" s="13">
        <f>I11/'- 7 -'!I11</f>
        <v>186.90538881849858</v>
      </c>
    </row>
    <row r="12" spans="1:11" ht="12.75">
      <c r="A12" s="16">
        <v>2</v>
      </c>
      <c r="B12" s="17" t="s">
        <v>145</v>
      </c>
      <c r="C12" s="93">
        <f>SUM('- 32 -'!E12,'- 32 -'!C12,'- 31 -'!G12,'- 31 -'!E12,'- 31 -'!C12)</f>
        <v>710292</v>
      </c>
      <c r="D12" s="88">
        <f>C12/'- 3 -'!E12</f>
        <v>0.013689358307233866</v>
      </c>
      <c r="E12" s="17">
        <f>C12/'- 7 -'!I12</f>
        <v>79.42142356370614</v>
      </c>
      <c r="F12" s="93">
        <f>SUM('- 34 -'!E12,'- 34 -'!C12,'- 33 -'!G12,'- 33 -'!E12,'- 33 -'!C12)</f>
        <v>5652099</v>
      </c>
      <c r="G12" s="88">
        <f>F12/'- 3 -'!E12</f>
        <v>0.10893211298868384</v>
      </c>
      <c r="H12" s="17">
        <f>F12/'- 7 -'!I12</f>
        <v>631.9904330937135</v>
      </c>
      <c r="I12" s="93">
        <f>SUM('- 35 -'!C12,'- 35 -'!E12,'- 35 -'!G12)</f>
        <v>934522</v>
      </c>
      <c r="J12" s="88">
        <f>I12/'- 3 -'!E12</f>
        <v>0.018010911715171798</v>
      </c>
      <c r="K12" s="17">
        <f>I12/'- 7 -'!I12</f>
        <v>104.49374002748417</v>
      </c>
    </row>
    <row r="13" spans="1:11" ht="12.75">
      <c r="A13" s="12">
        <v>3</v>
      </c>
      <c r="B13" s="13" t="s">
        <v>146</v>
      </c>
      <c r="C13" s="92">
        <f>SUM('- 32 -'!E13,'- 32 -'!C13,'- 31 -'!G13,'- 31 -'!E13,'- 31 -'!C13)</f>
        <v>468698</v>
      </c>
      <c r="D13" s="87">
        <f>C13/'- 3 -'!E13</f>
        <v>0.01260293369691173</v>
      </c>
      <c r="E13" s="13">
        <f>C13/'- 7 -'!I13</f>
        <v>75.77978981406629</v>
      </c>
      <c r="F13" s="92">
        <f>SUM('- 34 -'!E13,'- 34 -'!C13,'- 33 -'!G13,'- 33 -'!E13,'- 33 -'!C13)</f>
        <v>3927940</v>
      </c>
      <c r="G13" s="87">
        <f>F13/'- 3 -'!E13</f>
        <v>0.10561932712631046</v>
      </c>
      <c r="H13" s="13">
        <f>F13/'- 7 -'!I13</f>
        <v>635.0751818916734</v>
      </c>
      <c r="I13" s="92">
        <f>SUM('- 35 -'!C13,'- 35 -'!E13,'- 35 -'!G13)</f>
        <v>731755</v>
      </c>
      <c r="J13" s="87">
        <f>I13/'- 3 -'!E13</f>
        <v>0.019676336889390703</v>
      </c>
      <c r="K13" s="13">
        <f>I13/'- 7 -'!I13</f>
        <v>118.31123686337914</v>
      </c>
    </row>
    <row r="14" spans="1:11" ht="12.75">
      <c r="A14" s="16">
        <v>4</v>
      </c>
      <c r="B14" s="17" t="s">
        <v>147</v>
      </c>
      <c r="C14" s="93">
        <f>SUM('- 32 -'!E14,'- 32 -'!C14,'- 31 -'!G14,'- 31 -'!E14,'- 31 -'!C14)</f>
        <v>418917</v>
      </c>
      <c r="D14" s="88">
        <f>C14/'- 3 -'!E14</f>
        <v>0.014888679031836561</v>
      </c>
      <c r="E14" s="17">
        <f>C14/'- 7 -'!I14</f>
        <v>88.34183888654576</v>
      </c>
      <c r="F14" s="93">
        <f>SUM('- 34 -'!E14,'- 34 -'!C14,'- 33 -'!G14,'- 33 -'!E14,'- 33 -'!C14)</f>
        <v>3329588</v>
      </c>
      <c r="G14" s="88">
        <f>F14/'- 3 -'!E14</f>
        <v>0.11833648918581637</v>
      </c>
      <c r="H14" s="17">
        <f>F14/'- 7 -'!I14</f>
        <v>702.1484605651624</v>
      </c>
      <c r="I14" s="93">
        <f>SUM('- 35 -'!C14,'- 35 -'!E14,'- 35 -'!G14)</f>
        <v>710690</v>
      </c>
      <c r="J14" s="88">
        <f>I14/'- 3 -'!E14</f>
        <v>0.02525854835477177</v>
      </c>
      <c r="K14" s="17">
        <f>I14/'- 7 -'!I14</f>
        <v>149.87136229439056</v>
      </c>
    </row>
    <row r="15" spans="1:11" ht="12.75">
      <c r="A15" s="12">
        <v>5</v>
      </c>
      <c r="B15" s="13" t="s">
        <v>148</v>
      </c>
      <c r="C15" s="92">
        <f>SUM('- 32 -'!E15,'- 32 -'!C15,'- 31 -'!G15,'- 31 -'!E15,'- 31 -'!C15)</f>
        <v>594244</v>
      </c>
      <c r="D15" s="87">
        <f>C15/'- 3 -'!E15</f>
        <v>0.014206958493888927</v>
      </c>
      <c r="E15" s="13">
        <f>C15/'- 7 -'!I15</f>
        <v>86.47951684493923</v>
      </c>
      <c r="F15" s="92">
        <f>SUM('- 34 -'!E15,'- 34 -'!C15,'- 33 -'!G15,'- 33 -'!E15,'- 33 -'!C15)</f>
        <v>4068270</v>
      </c>
      <c r="G15" s="87">
        <f>F15/'- 3 -'!E15</f>
        <v>0.09726264469129432</v>
      </c>
      <c r="H15" s="13">
        <f>F15/'- 7 -'!I15</f>
        <v>592.0497707924034</v>
      </c>
      <c r="I15" s="92">
        <f>SUM('- 35 -'!C15,'- 35 -'!E15,'- 35 -'!G15)</f>
        <v>1047195</v>
      </c>
      <c r="J15" s="87">
        <f>I15/'- 3 -'!E15</f>
        <v>0.025035937931233657</v>
      </c>
      <c r="K15" s="13">
        <f>I15/'- 7 -'!I15</f>
        <v>152.3968565815324</v>
      </c>
    </row>
    <row r="16" spans="1:11" ht="12.75">
      <c r="A16" s="16">
        <v>6</v>
      </c>
      <c r="B16" s="17" t="s">
        <v>149</v>
      </c>
      <c r="C16" s="93">
        <f>SUM('- 32 -'!E16,'- 32 -'!C16,'- 31 -'!G16,'- 31 -'!E16,'- 31 -'!C16)</f>
        <v>773852</v>
      </c>
      <c r="D16" s="88">
        <f>C16/'- 3 -'!E16</f>
        <v>0.014672615888101082</v>
      </c>
      <c r="E16" s="17">
        <f>C16/'- 7 -'!I16</f>
        <v>84.3159729788625</v>
      </c>
      <c r="F16" s="93">
        <f>SUM('- 34 -'!E16,'- 34 -'!C16,'- 33 -'!G16,'- 33 -'!E16,'- 33 -'!C16)</f>
        <v>5989651</v>
      </c>
      <c r="G16" s="88">
        <f>F16/'- 3 -'!E16</f>
        <v>0.11356673941112841</v>
      </c>
      <c r="H16" s="17">
        <f>F16/'- 7 -'!I16</f>
        <v>652.6096099368054</v>
      </c>
      <c r="I16" s="93">
        <f>SUM('- 35 -'!C16,'- 35 -'!E16,'- 35 -'!G16)</f>
        <v>1222514</v>
      </c>
      <c r="J16" s="88">
        <f>I16/'- 3 -'!E16</f>
        <v>0.0231794688646227</v>
      </c>
      <c r="K16" s="17">
        <f>I16/'- 7 -'!I16</f>
        <v>133.20047940727827</v>
      </c>
    </row>
    <row r="17" spans="1:11" ht="12.75">
      <c r="A17" s="12">
        <v>8</v>
      </c>
      <c r="B17" s="13" t="s">
        <v>150</v>
      </c>
      <c r="C17" s="92">
        <f>SUM('- 32 -'!E17,'- 32 -'!C17,'- 31 -'!G17,'- 31 -'!E17,'- 31 -'!C17)</f>
        <v>132017</v>
      </c>
      <c r="D17" s="87">
        <f>C17/'- 3 -'!E17</f>
        <v>0.018649990824538477</v>
      </c>
      <c r="E17" s="13">
        <f>C17/'- 7 -'!I17</f>
        <v>130.45158102766797</v>
      </c>
      <c r="F17" s="92">
        <f>SUM('- 34 -'!E17,'- 34 -'!C17,'- 33 -'!G17,'- 33 -'!E17,'- 33 -'!C17)</f>
        <v>1015990</v>
      </c>
      <c r="G17" s="87">
        <f>F17/'- 3 -'!E17</f>
        <v>0.1435285166139425</v>
      </c>
      <c r="H17" s="13">
        <f>F17/'- 7 -'!I17</f>
        <v>1003.9426877470356</v>
      </c>
      <c r="I17" s="92">
        <f>SUM('- 35 -'!C17,'- 35 -'!E17,'- 35 -'!G17)</f>
        <v>417507</v>
      </c>
      <c r="J17" s="87">
        <f>I17/'- 3 -'!E17</f>
        <v>0.05898105334298299</v>
      </c>
      <c r="K17" s="13">
        <f>I17/'- 7 -'!I17</f>
        <v>412.55632411067194</v>
      </c>
    </row>
    <row r="18" spans="1:11" ht="12.75">
      <c r="A18" s="16">
        <v>9</v>
      </c>
      <c r="B18" s="17" t="s">
        <v>151</v>
      </c>
      <c r="C18" s="93">
        <f>SUM('- 32 -'!E18,'- 32 -'!C18,'- 31 -'!G18,'- 31 -'!E18,'- 31 -'!C18)</f>
        <v>1745061</v>
      </c>
      <c r="D18" s="88">
        <f>C18/'- 3 -'!E18</f>
        <v>0.024635952429512283</v>
      </c>
      <c r="E18" s="17">
        <f>C18/'- 7 -'!I18</f>
        <v>137.27126843657817</v>
      </c>
      <c r="F18" s="93">
        <f>SUM('- 34 -'!E18,'- 34 -'!C18,'- 33 -'!G18,'- 33 -'!E18,'- 33 -'!C18)</f>
        <v>6994736</v>
      </c>
      <c r="G18" s="88">
        <f>F18/'- 3 -'!E18</f>
        <v>0.0987484009745201</v>
      </c>
      <c r="H18" s="17">
        <f>F18/'- 7 -'!I18</f>
        <v>550.2250540806293</v>
      </c>
      <c r="I18" s="93">
        <f>SUM('- 35 -'!C18,'- 35 -'!E18,'- 35 -'!G18)</f>
        <v>1618853</v>
      </c>
      <c r="J18" s="88">
        <f>I18/'- 3 -'!E18</f>
        <v>0.02285420710128371</v>
      </c>
      <c r="K18" s="17">
        <f>I18/'- 7 -'!I18</f>
        <v>127.34340216322518</v>
      </c>
    </row>
    <row r="19" spans="1:11" ht="12.75">
      <c r="A19" s="12">
        <v>10</v>
      </c>
      <c r="B19" s="13" t="s">
        <v>152</v>
      </c>
      <c r="C19" s="92">
        <f>SUM('- 32 -'!E19,'- 32 -'!C19,'- 31 -'!G19,'- 31 -'!E19,'- 31 -'!C19)</f>
        <v>1625541</v>
      </c>
      <c r="D19" s="87">
        <f>C19/'- 3 -'!E19</f>
        <v>0.03120606867953243</v>
      </c>
      <c r="E19" s="13">
        <f>C19/'- 7 -'!I19</f>
        <v>184.78356257815165</v>
      </c>
      <c r="F19" s="92">
        <f>SUM('- 34 -'!E19,'- 34 -'!C19,'- 33 -'!G19,'- 33 -'!E19,'- 33 -'!C19)</f>
        <v>6035939</v>
      </c>
      <c r="G19" s="87">
        <f>F19/'- 3 -'!E19</f>
        <v>0.11587399332251128</v>
      </c>
      <c r="H19" s="13">
        <f>F19/'- 7 -'!I19</f>
        <v>686.1360691144708</v>
      </c>
      <c r="I19" s="92">
        <f>SUM('- 35 -'!C19,'- 35 -'!E19,'- 35 -'!G19)</f>
        <v>1695024</v>
      </c>
      <c r="J19" s="87">
        <f>I19/'- 3 -'!E19</f>
        <v>0.032539957686367665</v>
      </c>
      <c r="K19" s="13">
        <f>I19/'- 7 -'!I19</f>
        <v>192.68205069910198</v>
      </c>
    </row>
    <row r="20" spans="1:11" ht="12.75">
      <c r="A20" s="16">
        <v>11</v>
      </c>
      <c r="B20" s="17" t="s">
        <v>153</v>
      </c>
      <c r="C20" s="93">
        <f>SUM('- 32 -'!E20,'- 32 -'!C20,'- 31 -'!G20,'- 31 -'!E20,'- 31 -'!C20)</f>
        <v>1457629</v>
      </c>
      <c r="D20" s="88">
        <f>C20/'- 3 -'!E20</f>
        <v>0.05367602376987467</v>
      </c>
      <c r="E20" s="17">
        <f>C20/'- 7 -'!I20</f>
        <v>311.6989564622359</v>
      </c>
      <c r="F20" s="93">
        <f>SUM('- 34 -'!E20,'- 34 -'!C20,'- 33 -'!G20,'- 33 -'!E20,'- 33 -'!C20)</f>
        <v>2941751</v>
      </c>
      <c r="G20" s="88">
        <f>F20/'- 3 -'!E20</f>
        <v>0.10832763110575638</v>
      </c>
      <c r="H20" s="17">
        <f>F20/'- 7 -'!I20</f>
        <v>629.0631682490805</v>
      </c>
      <c r="I20" s="93">
        <f>SUM('- 35 -'!C20,'- 35 -'!E20,'- 35 -'!G20)</f>
        <v>816507</v>
      </c>
      <c r="J20" s="88">
        <f>I20/'- 3 -'!E20</f>
        <v>0.030067218160635564</v>
      </c>
      <c r="K20" s="17">
        <f>I20/'- 7 -'!I20</f>
        <v>174.60161662817552</v>
      </c>
    </row>
    <row r="21" spans="1:11" ht="12.75">
      <c r="A21" s="12">
        <v>12</v>
      </c>
      <c r="B21" s="13" t="s">
        <v>154</v>
      </c>
      <c r="C21" s="92">
        <f>SUM('- 32 -'!E21,'- 32 -'!C21,'- 31 -'!G21,'- 31 -'!E21,'- 31 -'!C21)</f>
        <v>1864455</v>
      </c>
      <c r="D21" s="87">
        <f>C21/'- 3 -'!E21</f>
        <v>0.04153837434150229</v>
      </c>
      <c r="E21" s="13">
        <f>C21/'- 7 -'!I21</f>
        <v>236.86146223718478</v>
      </c>
      <c r="F21" s="92">
        <f>SUM('- 34 -'!E21,'- 34 -'!C21,'- 33 -'!G21,'- 33 -'!E21,'- 33 -'!C21)</f>
        <v>4390748</v>
      </c>
      <c r="G21" s="87">
        <f>F21/'- 3 -'!E21</f>
        <v>0.09782190187652827</v>
      </c>
      <c r="H21" s="13">
        <f>F21/'- 7 -'!I21</f>
        <v>557.8032141269135</v>
      </c>
      <c r="I21" s="92">
        <f>SUM('- 35 -'!C21,'- 35 -'!E21,'- 35 -'!G21)</f>
        <v>1318604</v>
      </c>
      <c r="J21" s="87">
        <f>I21/'- 3 -'!E21</f>
        <v>0.02937730680558248</v>
      </c>
      <c r="K21" s="13">
        <f>I21/'- 7 -'!I21</f>
        <v>167.51622943530458</v>
      </c>
    </row>
    <row r="22" spans="1:11" ht="12.75">
      <c r="A22" s="16">
        <v>13</v>
      </c>
      <c r="B22" s="17" t="s">
        <v>155</v>
      </c>
      <c r="C22" s="93">
        <f>SUM('- 32 -'!E22,'- 32 -'!C22,'- 31 -'!G22,'- 31 -'!E22,'- 31 -'!C22)</f>
        <v>1294934.2799999998</v>
      </c>
      <c r="D22" s="88">
        <f>C22/'- 3 -'!E22</f>
        <v>0.07443514707766631</v>
      </c>
      <c r="E22" s="17">
        <f>C22/'- 7 -'!I22</f>
        <v>433.4508050209204</v>
      </c>
      <c r="F22" s="93">
        <f>SUM('- 34 -'!E22,'- 34 -'!C22,'- 33 -'!G22,'- 33 -'!E22,'- 33 -'!C22)</f>
        <v>1761150.69</v>
      </c>
      <c r="G22" s="88">
        <f>F22/'- 3 -'!E22</f>
        <v>0.10123410327517433</v>
      </c>
      <c r="H22" s="17">
        <f>F22/'- 7 -'!I22</f>
        <v>589.5065071129707</v>
      </c>
      <c r="I22" s="93">
        <f>SUM('- 35 -'!C22,'- 35 -'!E22,'- 35 -'!G22)</f>
        <v>531896.02</v>
      </c>
      <c r="J22" s="88">
        <f>I22/'- 3 -'!E22</f>
        <v>0.03057433808820425</v>
      </c>
      <c r="K22" s="17">
        <f>I22/'- 7 -'!I22</f>
        <v>178.04050878661087</v>
      </c>
    </row>
    <row r="23" spans="1:11" ht="12.75">
      <c r="A23" s="12">
        <v>14</v>
      </c>
      <c r="B23" s="13" t="s">
        <v>156</v>
      </c>
      <c r="C23" s="92">
        <f>SUM('- 32 -'!E23,'- 32 -'!C23,'- 31 -'!G23,'- 31 -'!E23,'- 31 -'!C23)</f>
        <v>1593937</v>
      </c>
      <c r="D23" s="87">
        <f>C23/'- 3 -'!E23</f>
        <v>0.07573022932913002</v>
      </c>
      <c r="E23" s="13">
        <f>C23/'- 7 -'!I23</f>
        <v>420.9859489725846</v>
      </c>
      <c r="F23" s="92">
        <f>SUM('- 34 -'!E23,'- 34 -'!C23,'- 33 -'!G23,'- 33 -'!E23,'- 33 -'!C23)</f>
        <v>2164294</v>
      </c>
      <c r="G23" s="87">
        <f>F23/'- 3 -'!E23</f>
        <v>0.10282870712936593</v>
      </c>
      <c r="H23" s="13">
        <f>F23/'- 7 -'!I23</f>
        <v>571.6269610691458</v>
      </c>
      <c r="I23" s="92">
        <f>SUM('- 35 -'!C23,'- 35 -'!E23,'- 35 -'!G23)</f>
        <v>597989</v>
      </c>
      <c r="J23" s="87">
        <f>I23/'- 3 -'!E23</f>
        <v>0.028411313688243095</v>
      </c>
      <c r="K23" s="13">
        <f>I23/'- 7 -'!I23</f>
        <v>157.9390946067297</v>
      </c>
    </row>
    <row r="24" spans="1:11" ht="12.75">
      <c r="A24" s="16">
        <v>15</v>
      </c>
      <c r="B24" s="17" t="s">
        <v>157</v>
      </c>
      <c r="C24" s="93">
        <f>SUM('- 32 -'!E24,'- 32 -'!C24,'- 31 -'!G24,'- 31 -'!E24,'- 31 -'!C24)</f>
        <v>1476207</v>
      </c>
      <c r="D24" s="88">
        <f>C24/'- 3 -'!E24</f>
        <v>0.0575521788807741</v>
      </c>
      <c r="E24" s="17">
        <f>C24/'- 7 -'!I24</f>
        <v>263.93831575183265</v>
      </c>
      <c r="F24" s="93">
        <f>SUM('- 34 -'!E24,'- 34 -'!C24,'- 33 -'!G24,'- 33 -'!E24,'- 33 -'!C24)</f>
        <v>2692963</v>
      </c>
      <c r="G24" s="88">
        <f>F24/'- 3 -'!E24</f>
        <v>0.1049892652556898</v>
      </c>
      <c r="H24" s="17">
        <f>F24/'- 7 -'!I24</f>
        <v>481.4881101376721</v>
      </c>
      <c r="I24" s="93">
        <f>SUM('- 35 -'!C24,'- 35 -'!E24,'- 35 -'!G24)</f>
        <v>767743</v>
      </c>
      <c r="J24" s="88">
        <f>I24/'- 3 -'!E24</f>
        <v>0.029931630503352277</v>
      </c>
      <c r="K24" s="17">
        <f>I24/'- 7 -'!I24</f>
        <v>137.26854997318077</v>
      </c>
    </row>
    <row r="25" spans="1:11" ht="12.75">
      <c r="A25" s="12">
        <v>16</v>
      </c>
      <c r="B25" s="13" t="s">
        <v>158</v>
      </c>
      <c r="C25" s="92">
        <f>SUM('- 32 -'!E25,'- 32 -'!C25,'- 31 -'!G25,'- 31 -'!E25,'- 31 -'!C25)</f>
        <v>522096</v>
      </c>
      <c r="D25" s="87">
        <f>C25/'- 3 -'!E25</f>
        <v>0.09774792375341423</v>
      </c>
      <c r="E25" s="13">
        <f>C25/'- 7 -'!I25</f>
        <v>683.3717277486911</v>
      </c>
      <c r="F25" s="92">
        <f>SUM('- 34 -'!E25,'- 34 -'!C25,'- 33 -'!G25,'- 33 -'!E25,'- 33 -'!C25)</f>
        <v>614153</v>
      </c>
      <c r="G25" s="87">
        <f>F25/'- 3 -'!E25</f>
        <v>0.11498303112249587</v>
      </c>
      <c r="H25" s="13">
        <f>F25/'- 7 -'!I25</f>
        <v>803.8651832460733</v>
      </c>
      <c r="I25" s="92">
        <f>SUM('- 35 -'!C25,'- 35 -'!E25,'- 35 -'!G25)</f>
        <v>180230</v>
      </c>
      <c r="J25" s="87">
        <f>I25/'- 3 -'!E25</f>
        <v>0.03374304399588935</v>
      </c>
      <c r="K25" s="13">
        <f>I25/'- 7 -'!I25</f>
        <v>235.90314136125656</v>
      </c>
    </row>
    <row r="26" spans="1:11" ht="12.75">
      <c r="A26" s="16">
        <v>17</v>
      </c>
      <c r="B26" s="17" t="s">
        <v>159</v>
      </c>
      <c r="C26" s="93">
        <f>SUM('- 32 -'!E26,'- 32 -'!C26,'- 31 -'!G26,'- 31 -'!E26,'- 31 -'!C26)</f>
        <v>522767</v>
      </c>
      <c r="D26" s="88">
        <f>C26/'- 3 -'!E26</f>
        <v>0.1265507825033438</v>
      </c>
      <c r="E26" s="17">
        <f>C26/'- 7 -'!I26</f>
        <v>924.4332449160036</v>
      </c>
      <c r="F26" s="93">
        <f>SUM('- 34 -'!E26,'- 34 -'!C26,'- 33 -'!G26,'- 33 -'!E26,'- 33 -'!C26)</f>
        <v>372626</v>
      </c>
      <c r="G26" s="88">
        <f>F26/'- 3 -'!E26</f>
        <v>0.0902048367266698</v>
      </c>
      <c r="H26" s="17">
        <f>F26/'- 7 -'!I26</f>
        <v>658.9319186560566</v>
      </c>
      <c r="I26" s="93">
        <f>SUM('- 35 -'!C26,'- 35 -'!E26,'- 35 -'!G26)</f>
        <v>308234</v>
      </c>
      <c r="J26" s="88">
        <f>I26/'- 3 -'!E26</f>
        <v>0.0746169017825067</v>
      </c>
      <c r="K26" s="17">
        <f>I26/'- 7 -'!I26</f>
        <v>545.0645446507516</v>
      </c>
    </row>
    <row r="27" spans="1:11" ht="12.75">
      <c r="A27" s="12">
        <v>18</v>
      </c>
      <c r="B27" s="13" t="s">
        <v>160</v>
      </c>
      <c r="C27" s="92">
        <f>SUM('- 32 -'!E27,'- 32 -'!C27,'- 31 -'!G27,'- 31 -'!E27,'- 31 -'!C27)</f>
        <v>583663</v>
      </c>
      <c r="D27" s="87">
        <f>C27/'- 3 -'!E27</f>
        <v>0.07296293680374076</v>
      </c>
      <c r="E27" s="13">
        <f>C27/'- 7 -'!I27</f>
        <v>396.5910171910036</v>
      </c>
      <c r="F27" s="92">
        <f>SUM('- 34 -'!E27,'- 34 -'!C27,'- 33 -'!G27,'- 33 -'!E27,'- 33 -'!C27)</f>
        <v>837076</v>
      </c>
      <c r="G27" s="87">
        <f>F27/'- 3 -'!E27</f>
        <v>0.10464175952206685</v>
      </c>
      <c r="H27" s="13">
        <f>F27/'- 7 -'!I27</f>
        <v>568.7816810491269</v>
      </c>
      <c r="I27" s="92">
        <f>SUM('- 35 -'!C27,'- 35 -'!E27,'- 35 -'!G27)</f>
        <v>251672</v>
      </c>
      <c r="J27" s="87">
        <f>I27/'- 3 -'!E27</f>
        <v>0.03146118261954423</v>
      </c>
      <c r="K27" s="13">
        <f>I27/'- 7 -'!I27</f>
        <v>171.00767819528437</v>
      </c>
    </row>
    <row r="28" spans="1:11" ht="12.75">
      <c r="A28" s="16">
        <v>19</v>
      </c>
      <c r="B28" s="17" t="s">
        <v>161</v>
      </c>
      <c r="C28" s="93">
        <f>SUM('- 32 -'!E28,'- 32 -'!C28,'- 31 -'!G28,'- 31 -'!E28,'- 31 -'!C28)</f>
        <v>779342</v>
      </c>
      <c r="D28" s="88">
        <f>C28/'- 3 -'!E28</f>
        <v>0.0758232798879203</v>
      </c>
      <c r="E28" s="17">
        <f>C28/'- 7 -'!I28</f>
        <v>449.05906078939785</v>
      </c>
      <c r="F28" s="93">
        <f>SUM('- 34 -'!E28,'- 34 -'!C28,'- 33 -'!G28,'- 33 -'!E28,'- 33 -'!C28)</f>
        <v>1298013</v>
      </c>
      <c r="G28" s="88">
        <f>F28/'- 3 -'!E28</f>
        <v>0.12628551136363636</v>
      </c>
      <c r="H28" s="17">
        <f>F28/'- 7 -'!I28</f>
        <v>747.9187554019014</v>
      </c>
      <c r="I28" s="93">
        <f>SUM('- 35 -'!C28,'- 35 -'!E28,'- 35 -'!G28)</f>
        <v>336643</v>
      </c>
      <c r="J28" s="88">
        <f>I28/'- 3 -'!E28</f>
        <v>0.03275247120174346</v>
      </c>
      <c r="K28" s="17">
        <f>I28/'- 7 -'!I28</f>
        <v>193.97464707577066</v>
      </c>
    </row>
    <row r="29" spans="1:11" ht="12.75">
      <c r="A29" s="12">
        <v>20</v>
      </c>
      <c r="B29" s="13" t="s">
        <v>162</v>
      </c>
      <c r="C29" s="92">
        <f>SUM('- 32 -'!E29,'- 32 -'!C29,'- 31 -'!G29,'- 31 -'!E29,'- 31 -'!C29)</f>
        <v>412285</v>
      </c>
      <c r="D29" s="87">
        <f>C29/'- 3 -'!E29</f>
        <v>0.06167781864040788</v>
      </c>
      <c r="E29" s="13">
        <f>C29/'- 7 -'!I29</f>
        <v>397.38313253012046</v>
      </c>
      <c r="F29" s="92">
        <f>SUM('- 34 -'!E29,'- 34 -'!C29,'- 33 -'!G29,'- 33 -'!E29,'- 33 -'!C29)</f>
        <v>639561</v>
      </c>
      <c r="G29" s="87">
        <f>F29/'- 3 -'!E29</f>
        <v>0.09567829867076878</v>
      </c>
      <c r="H29" s="13">
        <f>F29/'- 7 -'!I29</f>
        <v>616.4443373493976</v>
      </c>
      <c r="I29" s="92">
        <f>SUM('- 35 -'!C29,'- 35 -'!E29,'- 35 -'!G29)</f>
        <v>160355</v>
      </c>
      <c r="J29" s="87">
        <f>I29/'- 3 -'!E29</f>
        <v>0.02398910124812352</v>
      </c>
      <c r="K29" s="13">
        <f>I29/'- 7 -'!I29</f>
        <v>154.5590361445783</v>
      </c>
    </row>
    <row r="30" spans="1:11" ht="12.75">
      <c r="A30" s="16">
        <v>21</v>
      </c>
      <c r="B30" s="17" t="s">
        <v>163</v>
      </c>
      <c r="C30" s="93">
        <f>SUM('- 32 -'!E30,'- 32 -'!C30,'- 31 -'!G30,'- 31 -'!E30,'- 31 -'!C30)</f>
        <v>1423449</v>
      </c>
      <c r="D30" s="88">
        <f>C30/'- 3 -'!E30</f>
        <v>0.0740868526803408</v>
      </c>
      <c r="E30" s="17">
        <f>C30/'- 7 -'!I30</f>
        <v>402.5591063348416</v>
      </c>
      <c r="F30" s="93">
        <f>SUM('- 34 -'!E30,'- 34 -'!C30,'- 33 -'!G30,'- 33 -'!E30,'- 33 -'!C30)</f>
        <v>2190004</v>
      </c>
      <c r="G30" s="88">
        <f>F30/'- 3 -'!E30</f>
        <v>0.11398406526497057</v>
      </c>
      <c r="H30" s="17">
        <f>F30/'- 7 -'!I30</f>
        <v>619.3450226244344</v>
      </c>
      <c r="I30" s="93">
        <f>SUM('- 35 -'!C30,'- 35 -'!E30,'- 35 -'!G30)</f>
        <v>535864</v>
      </c>
      <c r="J30" s="88">
        <f>I30/'- 3 -'!E30</f>
        <v>0.02789034045104401</v>
      </c>
      <c r="K30" s="17">
        <f>I30/'- 7 -'!I30</f>
        <v>151.5452488687783</v>
      </c>
    </row>
    <row r="31" spans="1:11" ht="12.75">
      <c r="A31" s="12">
        <v>22</v>
      </c>
      <c r="B31" s="13" t="s">
        <v>164</v>
      </c>
      <c r="C31" s="92">
        <f>SUM('- 32 -'!E31,'- 32 -'!C31,'- 31 -'!G31,'- 31 -'!E31,'- 31 -'!C31)</f>
        <v>837990</v>
      </c>
      <c r="D31" s="87">
        <f>C31/'- 3 -'!E31</f>
        <v>0.07318776247580212</v>
      </c>
      <c r="E31" s="13">
        <f>C31/'- 7 -'!I31</f>
        <v>465.55</v>
      </c>
      <c r="F31" s="92">
        <f>SUM('- 34 -'!E31,'- 34 -'!C31,'- 33 -'!G31,'- 33 -'!E31,'- 33 -'!C31)</f>
        <v>1492573</v>
      </c>
      <c r="G31" s="87">
        <f>F31/'- 3 -'!E31</f>
        <v>0.13035725748731536</v>
      </c>
      <c r="H31" s="13">
        <f>F31/'- 7 -'!I31</f>
        <v>829.2072222222222</v>
      </c>
      <c r="I31" s="92">
        <f>SUM('- 35 -'!C31,'- 35 -'!E31,'- 35 -'!G31)</f>
        <v>382818</v>
      </c>
      <c r="J31" s="87">
        <f>I31/'- 3 -'!E31</f>
        <v>0.03343428066619126</v>
      </c>
      <c r="K31" s="13">
        <f>I31/'- 7 -'!I31</f>
        <v>212.67666666666668</v>
      </c>
    </row>
    <row r="32" spans="1:11" ht="12.75">
      <c r="A32" s="16">
        <v>23</v>
      </c>
      <c r="B32" s="17" t="s">
        <v>165</v>
      </c>
      <c r="C32" s="93">
        <f>SUM('- 32 -'!E32,'- 32 -'!C32,'- 31 -'!G32,'- 31 -'!E32,'- 31 -'!C32)</f>
        <v>976568</v>
      </c>
      <c r="D32" s="88">
        <f>C32/'- 3 -'!E32</f>
        <v>0.11181917996504706</v>
      </c>
      <c r="E32" s="17">
        <f>C32/'- 7 -'!I32</f>
        <v>673.727492238703</v>
      </c>
      <c r="F32" s="93">
        <f>SUM('- 34 -'!E32,'- 34 -'!C32,'- 33 -'!G32,'- 33 -'!E32,'- 33 -'!C32)</f>
        <v>943950</v>
      </c>
      <c r="G32" s="88">
        <f>F32/'- 3 -'!E32</f>
        <v>0.10808434735523402</v>
      </c>
      <c r="H32" s="17">
        <f>F32/'- 7 -'!I32</f>
        <v>651.2245601931701</v>
      </c>
      <c r="I32" s="93">
        <f>SUM('- 35 -'!C32,'- 35 -'!E32,'- 35 -'!G32)</f>
        <v>340891</v>
      </c>
      <c r="J32" s="88">
        <f>I32/'- 3 -'!E32</f>
        <v>0.03903276789477523</v>
      </c>
      <c r="K32" s="17">
        <f>I32/'- 7 -'!I32</f>
        <v>235.17833735770955</v>
      </c>
    </row>
    <row r="33" spans="1:11" ht="12.75">
      <c r="A33" s="12">
        <v>24</v>
      </c>
      <c r="B33" s="13" t="s">
        <v>166</v>
      </c>
      <c r="C33" s="92">
        <f>SUM('- 32 -'!E33,'- 32 -'!C33,'- 31 -'!G33,'- 31 -'!E33,'- 31 -'!C33)</f>
        <v>662433</v>
      </c>
      <c r="D33" s="87">
        <f>C33/'- 3 -'!E33</f>
        <v>0.03170465483850959</v>
      </c>
      <c r="E33" s="13">
        <f>C33/'- 7 -'!I33</f>
        <v>177.9107804694634</v>
      </c>
      <c r="F33" s="92">
        <f>SUM('- 34 -'!E33,'- 34 -'!C33,'- 33 -'!G33,'- 33 -'!E33,'- 33 -'!C33)</f>
        <v>2603485</v>
      </c>
      <c r="G33" s="87">
        <f>F33/'- 3 -'!E33</f>
        <v>0.12460519524576393</v>
      </c>
      <c r="H33" s="13">
        <f>F33/'- 7 -'!I33</f>
        <v>699.2224848256969</v>
      </c>
      <c r="I33" s="92">
        <f>SUM('- 35 -'!C33,'- 35 -'!E33,'- 35 -'!G33)</f>
        <v>628751</v>
      </c>
      <c r="J33" s="87">
        <f>I33/'- 3 -'!E33</f>
        <v>0.03009260322835327</v>
      </c>
      <c r="K33" s="13">
        <f>I33/'- 7 -'!I33</f>
        <v>168.86474727399687</v>
      </c>
    </row>
    <row r="34" spans="1:11" ht="12.75">
      <c r="A34" s="16">
        <v>25</v>
      </c>
      <c r="B34" s="17" t="s">
        <v>167</v>
      </c>
      <c r="C34" s="93">
        <f>SUM('- 32 -'!E34,'- 32 -'!C34,'- 31 -'!G34,'- 31 -'!E34,'- 31 -'!C34)</f>
        <v>770549</v>
      </c>
      <c r="D34" s="88">
        <f>C34/'- 3 -'!E34</f>
        <v>0.08385855414409586</v>
      </c>
      <c r="E34" s="17">
        <f>C34/'- 7 -'!I34</f>
        <v>491.57830940988833</v>
      </c>
      <c r="F34" s="93">
        <f>SUM('- 34 -'!E34,'- 34 -'!C34,'- 33 -'!G34,'- 33 -'!E34,'- 33 -'!C34)</f>
        <v>936676</v>
      </c>
      <c r="G34" s="88">
        <f>F34/'- 3 -'!E34</f>
        <v>0.10193809227119253</v>
      </c>
      <c r="H34" s="17">
        <f>F34/'- 7 -'!I34</f>
        <v>597.5604465709729</v>
      </c>
      <c r="I34" s="93">
        <f>SUM('- 35 -'!C34,'- 35 -'!E34,'- 35 -'!G34)</f>
        <v>319926</v>
      </c>
      <c r="J34" s="88">
        <f>I34/'- 3 -'!E34</f>
        <v>0.03481742471030916</v>
      </c>
      <c r="K34" s="17">
        <f>I34/'- 7 -'!I34</f>
        <v>204.0995215311005</v>
      </c>
    </row>
    <row r="35" spans="1:11" ht="12.75">
      <c r="A35" s="12">
        <v>26</v>
      </c>
      <c r="B35" s="13" t="s">
        <v>168</v>
      </c>
      <c r="C35" s="92">
        <f>SUM('- 32 -'!E35,'- 32 -'!C35,'- 31 -'!G35,'- 31 -'!E35,'- 31 -'!C35)</f>
        <v>560908</v>
      </c>
      <c r="D35" s="87">
        <f>C35/'- 3 -'!E35</f>
        <v>0.042254825128613976</v>
      </c>
      <c r="E35" s="13">
        <f>C35/'- 7 -'!I35</f>
        <v>212.94912680334093</v>
      </c>
      <c r="F35" s="92">
        <f>SUM('- 34 -'!E35,'- 34 -'!C35,'- 33 -'!G35,'- 33 -'!E35,'- 33 -'!C35)</f>
        <v>1294180</v>
      </c>
      <c r="G35" s="87">
        <f>F35/'- 3 -'!E35</f>
        <v>0.09749432988110283</v>
      </c>
      <c r="H35" s="13">
        <f>F35/'- 7 -'!I35</f>
        <v>491.33637053910405</v>
      </c>
      <c r="I35" s="92">
        <f>SUM('- 35 -'!C35,'- 35 -'!E35,'- 35 -'!G35)</f>
        <v>374499</v>
      </c>
      <c r="J35" s="87">
        <f>I35/'- 3 -'!E35</f>
        <v>0.028212094952899235</v>
      </c>
      <c r="K35" s="13">
        <f>I35/'- 7 -'!I35</f>
        <v>142.17881548974944</v>
      </c>
    </row>
    <row r="36" spans="1:11" ht="12.75">
      <c r="A36" s="16">
        <v>27</v>
      </c>
      <c r="B36" s="17" t="s">
        <v>169</v>
      </c>
      <c r="C36" s="93">
        <f>SUM('- 32 -'!E36,'- 32 -'!C36,'- 31 -'!G36,'- 31 -'!E36,'- 31 -'!C36)</f>
        <v>548454</v>
      </c>
      <c r="D36" s="88">
        <f>C36/'- 3 -'!E36</f>
        <v>0.1011573481899247</v>
      </c>
      <c r="E36" s="17">
        <f>C36/'- 7 -'!I36</f>
        <v>689.4456316781898</v>
      </c>
      <c r="F36" s="93">
        <f>SUM('- 34 -'!E36,'- 34 -'!C36,'- 33 -'!G36,'- 33 -'!E36,'- 33 -'!C36)</f>
        <v>722512</v>
      </c>
      <c r="G36" s="88">
        <f>F36/'- 3 -'!E36</f>
        <v>0.13326076198805892</v>
      </c>
      <c r="H36" s="17">
        <f>F36/'- 7 -'!I36</f>
        <v>908.2489000628535</v>
      </c>
      <c r="I36" s="93">
        <f>SUM('- 35 -'!C36,'- 35 -'!E36,'- 35 -'!G36)</f>
        <v>204270</v>
      </c>
      <c r="J36" s="88">
        <f>I36/'- 3 -'!E36</f>
        <v>0.03767574220400602</v>
      </c>
      <c r="K36" s="17">
        <f>I36/'- 7 -'!I36</f>
        <v>256.781898177247</v>
      </c>
    </row>
    <row r="37" spans="1:11" ht="12.75">
      <c r="A37" s="12">
        <v>28</v>
      </c>
      <c r="B37" s="13" t="s">
        <v>170</v>
      </c>
      <c r="C37" s="92">
        <f>SUM('- 32 -'!E37,'- 32 -'!C37,'- 31 -'!G37,'- 31 -'!E37,'- 31 -'!C37)</f>
        <v>460639</v>
      </c>
      <c r="D37" s="87">
        <f>C37/'- 3 -'!E37</f>
        <v>0.08154789081297213</v>
      </c>
      <c r="E37" s="13">
        <f>C37/'- 7 -'!I37</f>
        <v>517.5719101123595</v>
      </c>
      <c r="F37" s="92">
        <f>SUM('- 34 -'!E37,'- 34 -'!C37,'- 33 -'!G37,'- 33 -'!E37,'- 33 -'!C37)</f>
        <v>557099</v>
      </c>
      <c r="G37" s="87">
        <f>F37/'- 3 -'!E37</f>
        <v>0.09862440745142283</v>
      </c>
      <c r="H37" s="13">
        <f>F37/'- 7 -'!I37</f>
        <v>625.9539325842696</v>
      </c>
      <c r="I37" s="92">
        <f>SUM('- 35 -'!C37,'- 35 -'!E37,'- 35 -'!G37)</f>
        <v>184211</v>
      </c>
      <c r="J37" s="87">
        <f>I37/'- 3 -'!E37</f>
        <v>0.03261126069340288</v>
      </c>
      <c r="K37" s="13">
        <f>I37/'- 7 -'!I37</f>
        <v>206.97865168539326</v>
      </c>
    </row>
    <row r="38" spans="1:11" ht="12.75">
      <c r="A38" s="16">
        <v>29</v>
      </c>
      <c r="B38" s="17" t="s">
        <v>171</v>
      </c>
      <c r="C38" s="93">
        <f>SUM('- 32 -'!E38,'- 32 -'!C38,'- 31 -'!G38,'- 31 -'!E38,'- 31 -'!C38)</f>
        <v>588839</v>
      </c>
      <c r="D38" s="88">
        <f>C38/'- 3 -'!E38</f>
        <v>0.0702113697535826</v>
      </c>
      <c r="E38" s="17">
        <f>C38/'- 7 -'!I38</f>
        <v>493.7439208452122</v>
      </c>
      <c r="F38" s="93">
        <f>SUM('- 34 -'!E38,'- 34 -'!C38,'- 33 -'!G38,'- 33 -'!E38,'- 33 -'!C38)</f>
        <v>1000804.62</v>
      </c>
      <c r="G38" s="88">
        <f>F38/'- 3 -'!E38</f>
        <v>0.11933289613275228</v>
      </c>
      <c r="H38" s="17">
        <f>F38/'- 7 -'!I38</f>
        <v>839.1787858460507</v>
      </c>
      <c r="I38" s="93">
        <f>SUM('- 35 -'!C38,'- 35 -'!E38,'- 35 -'!G38)</f>
        <v>255501</v>
      </c>
      <c r="J38" s="88">
        <f>I38/'- 3 -'!E38</f>
        <v>0.030465161416635286</v>
      </c>
      <c r="K38" s="17">
        <f>I38/'- 7 -'!I38</f>
        <v>214.23863826932754</v>
      </c>
    </row>
    <row r="39" spans="1:11" ht="12.75">
      <c r="A39" s="12">
        <v>30</v>
      </c>
      <c r="B39" s="13" t="s">
        <v>172</v>
      </c>
      <c r="C39" s="92">
        <f>SUM('- 32 -'!E39,'- 32 -'!C39,'- 31 -'!G39,'- 31 -'!E39,'- 31 -'!C39)</f>
        <v>846086</v>
      </c>
      <c r="D39" s="87">
        <f>C39/'- 3 -'!E39</f>
        <v>0.09915049785248492</v>
      </c>
      <c r="E39" s="13">
        <f>C39/'- 7 -'!I39</f>
        <v>588.3769123783032</v>
      </c>
      <c r="F39" s="92">
        <f>SUM('- 34 -'!E39,'- 34 -'!C39,'- 33 -'!G39,'- 33 -'!E39,'- 33 -'!C39)</f>
        <v>832072</v>
      </c>
      <c r="G39" s="87">
        <f>F39/'- 3 -'!E39</f>
        <v>0.09750823562748093</v>
      </c>
      <c r="H39" s="13">
        <f>F39/'- 7 -'!I39</f>
        <v>578.6314325452016</v>
      </c>
      <c r="I39" s="92">
        <f>SUM('- 35 -'!C39,'- 35 -'!E39,'- 35 -'!G39)</f>
        <v>357888</v>
      </c>
      <c r="J39" s="87">
        <f>I39/'- 3 -'!E39</f>
        <v>0.04193991317127351</v>
      </c>
      <c r="K39" s="13">
        <f>I39/'- 7 -'!I39</f>
        <v>248.8789986091794</v>
      </c>
    </row>
    <row r="40" spans="1:11" ht="12.75">
      <c r="A40" s="16">
        <v>31</v>
      </c>
      <c r="B40" s="17" t="s">
        <v>173</v>
      </c>
      <c r="C40" s="93">
        <f>SUM('- 32 -'!E40,'- 32 -'!C40,'- 31 -'!G40,'- 31 -'!E40,'- 31 -'!C40)</f>
        <v>673130</v>
      </c>
      <c r="D40" s="88">
        <f>C40/'- 3 -'!E40</f>
        <v>0.0726126878517408</v>
      </c>
      <c r="E40" s="17">
        <f>C40/'- 7 -'!I40</f>
        <v>399.91088403041823</v>
      </c>
      <c r="F40" s="93">
        <f>SUM('- 34 -'!E40,'- 34 -'!C40,'- 33 -'!G40,'- 33 -'!E40,'- 33 -'!C40)</f>
        <v>1073254</v>
      </c>
      <c r="G40" s="88">
        <f>F40/'- 3 -'!E40</f>
        <v>0.11577534456588211</v>
      </c>
      <c r="H40" s="17">
        <f>F40/'- 7 -'!I40</f>
        <v>637.62713878327</v>
      </c>
      <c r="I40" s="93">
        <f>SUM('- 35 -'!C40,'- 35 -'!E40,'- 35 -'!G40)</f>
        <v>437775</v>
      </c>
      <c r="J40" s="88">
        <f>I40/'- 3 -'!E40</f>
        <v>0.047224190608494386</v>
      </c>
      <c r="K40" s="17">
        <f>I40/'- 7 -'!I40</f>
        <v>260.0849572243346</v>
      </c>
    </row>
    <row r="41" spans="1:11" ht="12.75">
      <c r="A41" s="12">
        <v>32</v>
      </c>
      <c r="B41" s="13" t="s">
        <v>174</v>
      </c>
      <c r="C41" s="92">
        <f>SUM('- 32 -'!E41,'- 32 -'!C41,'- 31 -'!G41,'- 31 -'!E41,'- 31 -'!C41)</f>
        <v>699317</v>
      </c>
      <c r="D41" s="87">
        <f>C41/'- 3 -'!E41</f>
        <v>0.1118833088496218</v>
      </c>
      <c r="E41" s="13">
        <f>C41/'- 7 -'!I41</f>
        <v>759.7142857142857</v>
      </c>
      <c r="F41" s="92">
        <f>SUM('- 34 -'!E41,'- 34 -'!C41,'- 33 -'!G41,'- 33 -'!E41,'- 33 -'!C41)</f>
        <v>730392</v>
      </c>
      <c r="G41" s="87">
        <f>F41/'- 3 -'!E41</f>
        <v>0.11685497952615619</v>
      </c>
      <c r="H41" s="13">
        <f>F41/'- 7 -'!I41</f>
        <v>793.4731124388919</v>
      </c>
      <c r="I41" s="92">
        <f>SUM('- 35 -'!C41,'- 35 -'!E41,'- 35 -'!G41)</f>
        <v>344290</v>
      </c>
      <c r="J41" s="87">
        <f>I41/'- 3 -'!E41</f>
        <v>0.055082751318552656</v>
      </c>
      <c r="K41" s="13">
        <f>I41/'- 7 -'!I41</f>
        <v>374.02498642042366</v>
      </c>
    </row>
    <row r="42" spans="1:11" ht="12.75">
      <c r="A42" s="16">
        <v>33</v>
      </c>
      <c r="B42" s="17" t="s">
        <v>175</v>
      </c>
      <c r="C42" s="93">
        <f>SUM('- 32 -'!E42,'- 32 -'!C42,'- 31 -'!G42,'- 31 -'!E42,'- 31 -'!C42)</f>
        <v>584548</v>
      </c>
      <c r="D42" s="88">
        <f>C42/'- 3 -'!E42</f>
        <v>0.05186057261081681</v>
      </c>
      <c r="E42" s="17">
        <f>C42/'- 7 -'!I42</f>
        <v>297.70715558950855</v>
      </c>
      <c r="F42" s="93">
        <f>SUM('- 34 -'!E42,'- 34 -'!C42,'- 33 -'!G42,'- 33 -'!E42,'- 33 -'!C42)</f>
        <v>1296580</v>
      </c>
      <c r="G42" s="88">
        <f>F42/'- 3 -'!E42</f>
        <v>0.11503141099744223</v>
      </c>
      <c r="H42" s="17">
        <f>F42/'- 7 -'!I42</f>
        <v>660.3412274000509</v>
      </c>
      <c r="I42" s="93">
        <f>SUM('- 35 -'!C42,'- 35 -'!E42,'- 35 -'!G42)</f>
        <v>309159</v>
      </c>
      <c r="J42" s="88">
        <f>I42/'- 3 -'!E42</f>
        <v>0.027428308313068413</v>
      </c>
      <c r="K42" s="17">
        <f>I42/'- 7 -'!I42</f>
        <v>157.45301757066463</v>
      </c>
    </row>
    <row r="43" spans="1:11" ht="12.75">
      <c r="A43" s="12">
        <v>34</v>
      </c>
      <c r="B43" s="13" t="s">
        <v>176</v>
      </c>
      <c r="C43" s="92">
        <f>SUM('- 32 -'!E43,'- 32 -'!C43,'- 31 -'!G43,'- 31 -'!E43,'- 31 -'!C43)</f>
        <v>538234</v>
      </c>
      <c r="D43" s="87">
        <f>C43/'- 3 -'!E43</f>
        <v>0.1039082437353484</v>
      </c>
      <c r="E43" s="13">
        <f>C43/'- 7 -'!I43</f>
        <v>681.3088607594937</v>
      </c>
      <c r="F43" s="92">
        <f>SUM('- 34 -'!E43,'- 34 -'!C43,'- 33 -'!G43,'- 33 -'!E43,'- 33 -'!C43)</f>
        <v>706046</v>
      </c>
      <c r="G43" s="87">
        <f>F43/'- 3 -'!E43</f>
        <v>0.13630502691462784</v>
      </c>
      <c r="H43" s="13">
        <f>F43/'- 7 -'!I43</f>
        <v>893.7291139240506</v>
      </c>
      <c r="I43" s="92">
        <f>SUM('- 35 -'!C43,'- 35 -'!E43,'- 35 -'!G43)</f>
        <v>203201</v>
      </c>
      <c r="J43" s="87">
        <f>I43/'- 3 -'!E43</f>
        <v>0.03922877230956523</v>
      </c>
      <c r="K43" s="13">
        <f>I43/'- 7 -'!I43</f>
        <v>257.21645569620256</v>
      </c>
    </row>
    <row r="44" spans="1:11" ht="12.75">
      <c r="A44" s="16">
        <v>35</v>
      </c>
      <c r="B44" s="17" t="s">
        <v>177</v>
      </c>
      <c r="C44" s="93">
        <f>SUM('- 32 -'!E44,'- 32 -'!C44,'- 31 -'!G44,'- 31 -'!E44,'- 31 -'!C44)</f>
        <v>1108286</v>
      </c>
      <c r="D44" s="88">
        <f>C44/'- 3 -'!E44</f>
        <v>0.08852318333484295</v>
      </c>
      <c r="E44" s="17">
        <f>C44/'- 7 -'!I44</f>
        <v>569.2275295326143</v>
      </c>
      <c r="F44" s="93">
        <f>SUM('- 34 -'!E44,'- 34 -'!C44,'- 33 -'!G44,'- 33 -'!E44,'- 33 -'!C44)</f>
        <v>1462029</v>
      </c>
      <c r="G44" s="88">
        <f>F44/'- 3 -'!E44</f>
        <v>0.11677803491865557</v>
      </c>
      <c r="H44" s="17">
        <f>F44/'- 7 -'!I44</f>
        <v>750.9137134052388</v>
      </c>
      <c r="I44" s="93">
        <f>SUM('- 35 -'!C44,'- 35 -'!E44,'- 35 -'!G44)</f>
        <v>361752</v>
      </c>
      <c r="J44" s="88">
        <f>I44/'- 3 -'!E44</f>
        <v>0.02889456206948938</v>
      </c>
      <c r="K44" s="17">
        <f>I44/'- 7 -'!I44</f>
        <v>185.79969183359015</v>
      </c>
    </row>
    <row r="45" spans="1:11" ht="12.75">
      <c r="A45" s="12">
        <v>36</v>
      </c>
      <c r="B45" s="13" t="s">
        <v>178</v>
      </c>
      <c r="C45" s="92">
        <f>SUM('- 32 -'!E45,'- 32 -'!C45,'- 31 -'!G45,'- 31 -'!E45,'- 31 -'!C45)</f>
        <v>845836</v>
      </c>
      <c r="D45" s="87">
        <f>C45/'- 3 -'!E45</f>
        <v>0.12068603147862834</v>
      </c>
      <c r="E45" s="13">
        <f>C45/'- 7 -'!I45</f>
        <v>750.5199645075421</v>
      </c>
      <c r="F45" s="92">
        <f>SUM('- 34 -'!E45,'- 34 -'!C45,'- 33 -'!G45,'- 33 -'!E45,'- 33 -'!C45)</f>
        <v>872103</v>
      </c>
      <c r="G45" s="87">
        <f>F45/'- 3 -'!E45</f>
        <v>0.1244338738367795</v>
      </c>
      <c r="H45" s="13">
        <f>F45/'- 7 -'!I45</f>
        <v>773.826974267968</v>
      </c>
      <c r="I45" s="92">
        <f>SUM('- 35 -'!C45,'- 35 -'!E45,'- 35 -'!G45)</f>
        <v>260795</v>
      </c>
      <c r="J45" s="87">
        <f>I45/'- 3 -'!E45</f>
        <v>0.03721089381330291</v>
      </c>
      <c r="K45" s="13">
        <f>I45/'- 7 -'!I45</f>
        <v>231.40638864241348</v>
      </c>
    </row>
    <row r="46" spans="1:11" ht="12.75">
      <c r="A46" s="16">
        <v>37</v>
      </c>
      <c r="B46" s="17" t="s">
        <v>179</v>
      </c>
      <c r="C46" s="93">
        <f>SUM('- 32 -'!E46,'- 32 -'!C46,'- 31 -'!G46,'- 31 -'!E46,'- 31 -'!C46)</f>
        <v>721036</v>
      </c>
      <c r="D46" s="88">
        <f>C46/'- 3 -'!E46</f>
        <v>0.11473628114748323</v>
      </c>
      <c r="E46" s="17">
        <f>C46/'- 7 -'!I46</f>
        <v>702.0798442064265</v>
      </c>
      <c r="F46" s="93">
        <f>SUM('- 34 -'!E46,'- 34 -'!C46,'- 33 -'!G46,'- 33 -'!E46,'- 33 -'!C46)</f>
        <v>641409.07</v>
      </c>
      <c r="G46" s="88">
        <f>F46/'- 3 -'!E46</f>
        <v>0.10206548825033111</v>
      </c>
      <c r="H46" s="17">
        <f>F46/'- 7 -'!I46</f>
        <v>624.5463193768256</v>
      </c>
      <c r="I46" s="93">
        <f>SUM('- 35 -'!C46,'- 35 -'!E46,'- 35 -'!G46)</f>
        <v>101181</v>
      </c>
      <c r="J46" s="88">
        <f>I46/'- 3 -'!E46</f>
        <v>0.01610062696284721</v>
      </c>
      <c r="K46" s="17">
        <f>I46/'- 7 -'!I46</f>
        <v>98.5209347614411</v>
      </c>
    </row>
    <row r="47" spans="1:11" ht="12.75">
      <c r="A47" s="12">
        <v>38</v>
      </c>
      <c r="B47" s="13" t="s">
        <v>180</v>
      </c>
      <c r="C47" s="92">
        <f>SUM('- 32 -'!E47,'- 32 -'!C47,'- 31 -'!G47,'- 31 -'!E47,'- 31 -'!C47)</f>
        <v>906600</v>
      </c>
      <c r="D47" s="87">
        <f>C47/'- 3 -'!E47</f>
        <v>0.10771515436736476</v>
      </c>
      <c r="E47" s="13">
        <f>C47/'- 7 -'!I47</f>
        <v>684.2264150943396</v>
      </c>
      <c r="F47" s="92">
        <f>SUM('- 34 -'!E47,'- 34 -'!C47,'- 33 -'!G47,'- 33 -'!E47,'- 33 -'!C47)</f>
        <v>933302</v>
      </c>
      <c r="G47" s="87">
        <f>F47/'- 3 -'!E47</f>
        <v>0.11088767813960981</v>
      </c>
      <c r="H47" s="13">
        <f>F47/'- 7 -'!I47</f>
        <v>704.3788679245283</v>
      </c>
      <c r="I47" s="92">
        <f>SUM('- 35 -'!C47,'- 35 -'!E47,'- 35 -'!G47)</f>
        <v>399450</v>
      </c>
      <c r="J47" s="87">
        <f>I47/'- 3 -'!E47</f>
        <v>0.04745953939118007</v>
      </c>
      <c r="K47" s="13">
        <f>I47/'- 7 -'!I47</f>
        <v>301.47169811320754</v>
      </c>
    </row>
    <row r="48" spans="1:11" ht="12.75">
      <c r="A48" s="16">
        <v>39</v>
      </c>
      <c r="B48" s="17" t="s">
        <v>181</v>
      </c>
      <c r="C48" s="93">
        <f>SUM('- 32 -'!E48,'- 32 -'!C48,'- 31 -'!G48,'- 31 -'!E48,'- 31 -'!C48)</f>
        <v>1063842</v>
      </c>
      <c r="D48" s="88">
        <f>C48/'- 3 -'!E48</f>
        <v>0.07736879677725648</v>
      </c>
      <c r="E48" s="17">
        <f>C48/'- 7 -'!I48</f>
        <v>478.56140350877195</v>
      </c>
      <c r="F48" s="93">
        <f>SUM('- 34 -'!E48,'- 34 -'!C48,'- 33 -'!G48,'- 33 -'!E48,'- 33 -'!C48)</f>
        <v>1486510</v>
      </c>
      <c r="G48" s="88">
        <f>F48/'- 3 -'!E48</f>
        <v>0.10810767961535597</v>
      </c>
      <c r="H48" s="17">
        <f>F48/'- 7 -'!I48</f>
        <v>668.6954565901934</v>
      </c>
      <c r="I48" s="93">
        <f>SUM('- 35 -'!C48,'- 35 -'!E48,'- 35 -'!G48)</f>
        <v>484882</v>
      </c>
      <c r="J48" s="88">
        <f>I48/'- 3 -'!E48</f>
        <v>0.03526344787943104</v>
      </c>
      <c r="K48" s="17">
        <f>I48/'- 7 -'!I48</f>
        <v>218.12055780476834</v>
      </c>
    </row>
    <row r="49" spans="1:11" ht="12.75">
      <c r="A49" s="12">
        <v>40</v>
      </c>
      <c r="B49" s="13" t="s">
        <v>182</v>
      </c>
      <c r="C49" s="92">
        <f>SUM('- 32 -'!E49,'- 32 -'!C49,'- 31 -'!G49,'- 31 -'!E49,'- 31 -'!C49)</f>
        <v>996443</v>
      </c>
      <c r="D49" s="87">
        <f>C49/'- 3 -'!E49</f>
        <v>0.025574142834150295</v>
      </c>
      <c r="E49" s="13">
        <f>C49/'- 7 -'!I49</f>
        <v>130.16890920966688</v>
      </c>
      <c r="F49" s="92">
        <f>SUM('- 34 -'!E49,'- 34 -'!C49,'- 33 -'!G49,'- 33 -'!E49,'- 33 -'!C49)</f>
        <v>3847284</v>
      </c>
      <c r="G49" s="87">
        <f>F49/'- 3 -'!E49</f>
        <v>0.09874221660400151</v>
      </c>
      <c r="H49" s="13">
        <f>F49/'- 7 -'!I49</f>
        <v>502.58445460483347</v>
      </c>
      <c r="I49" s="92">
        <f>SUM('- 35 -'!C49,'- 35 -'!E49,'- 35 -'!G49)</f>
        <v>875883</v>
      </c>
      <c r="J49" s="87">
        <f>I49/'- 3 -'!E49</f>
        <v>0.022479918016388354</v>
      </c>
      <c r="K49" s="13">
        <f>I49/'- 7 -'!I49</f>
        <v>114.41972566949705</v>
      </c>
    </row>
    <row r="50" spans="1:11" ht="12.75">
      <c r="A50" s="16">
        <v>41</v>
      </c>
      <c r="B50" s="17" t="s">
        <v>183</v>
      </c>
      <c r="C50" s="93">
        <f>SUM('- 32 -'!E50,'- 32 -'!C50,'- 31 -'!G50,'- 31 -'!E50,'- 31 -'!C50)</f>
        <v>932804</v>
      </c>
      <c r="D50" s="88">
        <f>C50/'- 3 -'!E50</f>
        <v>0.08114976051005816</v>
      </c>
      <c r="E50" s="17">
        <f>C50/'- 7 -'!I50</f>
        <v>533.701796544227</v>
      </c>
      <c r="F50" s="93">
        <f>SUM('- 34 -'!E50,'- 34 -'!C50,'- 33 -'!G50,'- 33 -'!E50,'- 33 -'!C50)</f>
        <v>1345625</v>
      </c>
      <c r="G50" s="88">
        <f>F50/'- 3 -'!E50</f>
        <v>0.11706333429782356</v>
      </c>
      <c r="H50" s="17">
        <f>F50/'- 7 -'!I50</f>
        <v>769.8964412404165</v>
      </c>
      <c r="I50" s="93">
        <f>SUM('- 35 -'!C50,'- 35 -'!E50,'- 35 -'!G50)</f>
        <v>430769</v>
      </c>
      <c r="J50" s="88">
        <f>I50/'- 3 -'!E50</f>
        <v>0.03747496921663848</v>
      </c>
      <c r="K50" s="17">
        <f>I50/'- 7 -'!I50</f>
        <v>246.46355418240074</v>
      </c>
    </row>
    <row r="51" spans="1:11" ht="12.75">
      <c r="A51" s="12">
        <v>42</v>
      </c>
      <c r="B51" s="13" t="s">
        <v>184</v>
      </c>
      <c r="C51" s="92">
        <f>SUM('- 32 -'!E51,'- 32 -'!C51,'- 31 -'!G51,'- 31 -'!E51,'- 31 -'!C51)</f>
        <v>595210.12</v>
      </c>
      <c r="D51" s="87">
        <f>C51/'- 3 -'!E51</f>
        <v>0.08401829879529943</v>
      </c>
      <c r="E51" s="13">
        <f>C51/'- 7 -'!I51</f>
        <v>532.1503084488154</v>
      </c>
      <c r="F51" s="92">
        <f>SUM('- 34 -'!E51,'- 34 -'!C51,'- 33 -'!G51,'- 33 -'!E51,'- 33 -'!C51)</f>
        <v>672217.2799999999</v>
      </c>
      <c r="G51" s="87">
        <f>F51/'- 3 -'!E51</f>
        <v>0.09488842744542625</v>
      </c>
      <c r="H51" s="13">
        <f>F51/'- 7 -'!I51</f>
        <v>600.9989092534644</v>
      </c>
      <c r="I51" s="92">
        <f>SUM('- 35 -'!C51,'- 35 -'!E51,'- 35 -'!G51)</f>
        <v>391856.67000000004</v>
      </c>
      <c r="J51" s="87">
        <f>I51/'- 3 -'!E51</f>
        <v>0.055313459362873484</v>
      </c>
      <c r="K51" s="13">
        <f>I51/'- 7 -'!I51</f>
        <v>350.34123379526153</v>
      </c>
    </row>
    <row r="52" spans="1:11" ht="12.75">
      <c r="A52" s="16">
        <v>43</v>
      </c>
      <c r="B52" s="17" t="s">
        <v>185</v>
      </c>
      <c r="C52" s="93">
        <f>SUM('- 32 -'!E52,'- 32 -'!C52,'- 31 -'!G52,'- 31 -'!E52,'- 31 -'!C52)</f>
        <v>590113</v>
      </c>
      <c r="D52" s="88">
        <f>C52/'- 3 -'!E52</f>
        <v>0.09423929674535844</v>
      </c>
      <c r="E52" s="17">
        <f>C52/'- 7 -'!I52</f>
        <v>653.5027685492802</v>
      </c>
      <c r="F52" s="93">
        <f>SUM('- 34 -'!E52,'- 34 -'!C52,'- 33 -'!G52,'- 33 -'!E52,'- 33 -'!C52)</f>
        <v>621139</v>
      </c>
      <c r="G52" s="88">
        <f>F52/'- 3 -'!E52</f>
        <v>0.09919405697063986</v>
      </c>
      <c r="H52" s="17">
        <f>F52/'- 7 -'!I52</f>
        <v>687.8615725359912</v>
      </c>
      <c r="I52" s="93">
        <f>SUM('- 35 -'!C52,'- 35 -'!E52,'- 35 -'!G52)</f>
        <v>360608</v>
      </c>
      <c r="J52" s="88">
        <f>I52/'- 3 -'!E52</f>
        <v>0.05758802859918392</v>
      </c>
      <c r="K52" s="17">
        <f>I52/'- 7 -'!I52</f>
        <v>399.344407530454</v>
      </c>
    </row>
    <row r="53" spans="1:11" ht="12.75">
      <c r="A53" s="12">
        <v>44</v>
      </c>
      <c r="B53" s="13" t="s">
        <v>186</v>
      </c>
      <c r="C53" s="92">
        <f>SUM('- 32 -'!E53,'- 32 -'!C53,'- 31 -'!G53,'- 31 -'!E53,'- 31 -'!C53)</f>
        <v>672084</v>
      </c>
      <c r="D53" s="87">
        <f>C53/'- 3 -'!E53</f>
        <v>0.07987657758807877</v>
      </c>
      <c r="E53" s="13">
        <f>C53/'- 7 -'!I53</f>
        <v>512.845478824876</v>
      </c>
      <c r="F53" s="92">
        <f>SUM('- 34 -'!E53,'- 34 -'!C53,'- 33 -'!G53,'- 33 -'!E53,'- 33 -'!C53)</f>
        <v>853795</v>
      </c>
      <c r="G53" s="87">
        <f>F53/'- 3 -'!E53</f>
        <v>0.1014727661450261</v>
      </c>
      <c r="H53" s="13">
        <f>F53/'- 7 -'!I53</f>
        <v>651.5032430370088</v>
      </c>
      <c r="I53" s="92">
        <f>SUM('- 35 -'!C53,'- 35 -'!E53,'- 35 -'!G53)</f>
        <v>281429</v>
      </c>
      <c r="J53" s="87">
        <f>I53/'- 3 -'!E53</f>
        <v>0.03344758297182409</v>
      </c>
      <c r="K53" s="13">
        <f>I53/'- 7 -'!I53</f>
        <v>214.74933231590995</v>
      </c>
    </row>
    <row r="54" spans="1:11" ht="12.75">
      <c r="A54" s="16">
        <v>45</v>
      </c>
      <c r="B54" s="17" t="s">
        <v>187</v>
      </c>
      <c r="C54" s="93">
        <f>SUM('- 32 -'!E54,'- 32 -'!C54,'- 31 -'!G54,'- 31 -'!E54,'- 31 -'!C54)</f>
        <v>346545</v>
      </c>
      <c r="D54" s="88">
        <f>C54/'- 3 -'!E54</f>
        <v>0.03239340168995884</v>
      </c>
      <c r="E54" s="17">
        <f>C54/'- 7 -'!I54</f>
        <v>177.9343807763401</v>
      </c>
      <c r="F54" s="93">
        <f>SUM('- 34 -'!E54,'- 34 -'!C54,'- 33 -'!G54,'- 33 -'!E54,'- 33 -'!C54)</f>
        <v>1310131</v>
      </c>
      <c r="G54" s="88">
        <f>F54/'- 3 -'!E54</f>
        <v>0.12246490282493608</v>
      </c>
      <c r="H54" s="17">
        <f>F54/'- 7 -'!I54</f>
        <v>672.6899774080921</v>
      </c>
      <c r="I54" s="93">
        <f>SUM('- 35 -'!C54,'- 35 -'!E54,'- 35 -'!G54)</f>
        <v>234733</v>
      </c>
      <c r="J54" s="88">
        <f>I54/'- 3 -'!E54</f>
        <v>0.02194174020369392</v>
      </c>
      <c r="K54" s="17">
        <f>I54/'- 7 -'!I54</f>
        <v>120.5242349558431</v>
      </c>
    </row>
    <row r="55" spans="1:11" ht="12.75">
      <c r="A55" s="12">
        <v>46</v>
      </c>
      <c r="B55" s="13" t="s">
        <v>188</v>
      </c>
      <c r="C55" s="92">
        <f>SUM('- 32 -'!E55,'- 32 -'!C55,'- 31 -'!G55,'- 31 -'!E55,'- 31 -'!C55)</f>
        <v>181131</v>
      </c>
      <c r="D55" s="87">
        <f>C55/'- 3 -'!E55</f>
        <v>0.01751155869607525</v>
      </c>
      <c r="E55" s="13">
        <f>C55/'- 7 -'!I55</f>
        <v>113.51193833427335</v>
      </c>
      <c r="F55" s="92">
        <f>SUM('- 34 -'!E55,'- 34 -'!C55,'- 33 -'!G55,'- 33 -'!E55,'- 33 -'!C55)</f>
        <v>1407066</v>
      </c>
      <c r="G55" s="87">
        <f>F55/'- 3 -'!E55</f>
        <v>0.13603369300810914</v>
      </c>
      <c r="H55" s="13">
        <f>F55/'- 7 -'!I55</f>
        <v>881.7860500094002</v>
      </c>
      <c r="I55" s="92">
        <f>SUM('- 35 -'!C55,'- 35 -'!E55,'- 35 -'!G55)</f>
        <v>280430</v>
      </c>
      <c r="J55" s="87">
        <f>I55/'- 3 -'!E55</f>
        <v>0.02711168383733531</v>
      </c>
      <c r="K55" s="13">
        <f>I55/'- 7 -'!I55</f>
        <v>175.74105408284765</v>
      </c>
    </row>
    <row r="56" spans="1:11" ht="12.75">
      <c r="A56" s="16">
        <v>47</v>
      </c>
      <c r="B56" s="17" t="s">
        <v>189</v>
      </c>
      <c r="C56" s="93">
        <f>SUM('- 32 -'!E56,'- 32 -'!C56,'- 31 -'!G56,'- 31 -'!E56,'- 31 -'!C56)</f>
        <v>327989</v>
      </c>
      <c r="D56" s="88">
        <f>C56/'- 3 -'!E56</f>
        <v>0.042209651560509695</v>
      </c>
      <c r="E56" s="17">
        <f>C56/'- 7 -'!I56</f>
        <v>241.7906376704755</v>
      </c>
      <c r="F56" s="93">
        <f>SUM('- 34 -'!E56,'- 34 -'!C56,'- 33 -'!G56,'- 33 -'!E56,'- 33 -'!C56)</f>
        <v>919871</v>
      </c>
      <c r="G56" s="88">
        <f>F56/'- 3 -'!E56</f>
        <v>0.11838029443248893</v>
      </c>
      <c r="H56" s="17">
        <f>F56/'- 7 -'!I56</f>
        <v>678.1208993733874</v>
      </c>
      <c r="I56" s="93">
        <f>SUM('- 35 -'!C56,'- 35 -'!E56,'- 35 -'!G56)</f>
        <v>286195</v>
      </c>
      <c r="J56" s="88">
        <f>I56/'- 3 -'!E56</f>
        <v>0.03683108649485218</v>
      </c>
      <c r="K56" s="17">
        <f>I56/'- 7 -'!I56</f>
        <v>210.98046443051973</v>
      </c>
    </row>
    <row r="57" spans="1:11" ht="12.75">
      <c r="A57" s="12">
        <v>48</v>
      </c>
      <c r="B57" s="13" t="s">
        <v>190</v>
      </c>
      <c r="C57" s="92">
        <f>SUM('- 32 -'!E57,'- 32 -'!C57,'- 31 -'!G57,'- 31 -'!E57,'- 31 -'!C57)</f>
        <v>4362779</v>
      </c>
      <c r="D57" s="87">
        <f>C57/'- 3 -'!E57</f>
        <v>0.0826357549066641</v>
      </c>
      <c r="E57" s="13">
        <f>C57/'- 7 -'!I57</f>
        <v>801.3627346533926</v>
      </c>
      <c r="F57" s="92">
        <f>SUM('- 34 -'!E57,'- 34 -'!C57,'- 33 -'!G57,'- 33 -'!E57,'- 33 -'!C57)</f>
        <v>10706629</v>
      </c>
      <c r="G57" s="87">
        <f>F57/'- 3 -'!E57</f>
        <v>0.20279513812654323</v>
      </c>
      <c r="H57" s="13">
        <f>F57/'- 7 -'!I57</f>
        <v>1966.6119907424415</v>
      </c>
      <c r="I57" s="92">
        <f>SUM('- 35 -'!C57,'- 35 -'!E57,'- 35 -'!G57)</f>
        <v>986735</v>
      </c>
      <c r="J57" s="87">
        <f>I57/'- 3 -'!E57</f>
        <v>0.018689828574362168</v>
      </c>
      <c r="K57" s="13">
        <f>I57/'- 7 -'!I57</f>
        <v>181.24517835494655</v>
      </c>
    </row>
    <row r="58" spans="1:11" ht="12.75">
      <c r="A58" s="16">
        <v>49</v>
      </c>
      <c r="B58" s="17" t="s">
        <v>191</v>
      </c>
      <c r="C58" s="93">
        <f>SUM('- 32 -'!E58,'- 32 -'!C58,'- 31 -'!G58,'- 31 -'!E58,'- 31 -'!C58)</f>
        <v>1708229</v>
      </c>
      <c r="D58" s="88">
        <f>C58/'- 3 -'!E58</f>
        <v>0.05976883757077704</v>
      </c>
      <c r="E58" s="17">
        <f>C58/'- 7 -'!I58</f>
        <v>402.45706208033926</v>
      </c>
      <c r="F58" s="93">
        <f>SUM('- 34 -'!E58,'- 34 -'!C58,'- 33 -'!G58,'- 33 -'!E58,'- 33 -'!C58)</f>
        <v>3036980</v>
      </c>
      <c r="G58" s="88">
        <f>F58/'- 3 -'!E58</f>
        <v>0.10626020535051124</v>
      </c>
      <c r="H58" s="17">
        <f>F58/'- 7 -'!I58</f>
        <v>715.5094828601719</v>
      </c>
      <c r="I58" s="93">
        <f>SUM('- 35 -'!C58,'- 35 -'!E58,'- 35 -'!G58)</f>
        <v>672051</v>
      </c>
      <c r="J58" s="88">
        <f>I58/'- 3 -'!E58</f>
        <v>0.023514240220882728</v>
      </c>
      <c r="K58" s="17">
        <f>I58/'- 7 -'!I58</f>
        <v>158.3345505948875</v>
      </c>
    </row>
    <row r="59" spans="1:11" ht="12.75">
      <c r="A59" s="12">
        <v>2264</v>
      </c>
      <c r="B59" s="13" t="s">
        <v>192</v>
      </c>
      <c r="C59" s="92">
        <f>SUM('- 32 -'!E59,'- 32 -'!C59,'- 31 -'!G59,'- 31 -'!E59,'- 31 -'!C59)</f>
        <v>65644</v>
      </c>
      <c r="D59" s="87">
        <f>C59/'- 3 -'!E59</f>
        <v>0.035644471859741796</v>
      </c>
      <c r="E59" s="13">
        <f>C59/'- 7 -'!I59</f>
        <v>323.3694581280788</v>
      </c>
      <c r="F59" s="92">
        <f>SUM('- 34 -'!E59,'- 34 -'!C59,'- 33 -'!G59,'- 33 -'!E59,'- 33 -'!C59)</f>
        <v>316425</v>
      </c>
      <c r="G59" s="87">
        <f>F59/'- 3 -'!E59</f>
        <v>0.17181771385379924</v>
      </c>
      <c r="H59" s="13">
        <f>F59/'- 7 -'!I59</f>
        <v>1558.743842364532</v>
      </c>
      <c r="I59" s="92">
        <f>SUM('- 35 -'!C59,'- 35 -'!E59,'- 35 -'!G59)</f>
        <v>29659</v>
      </c>
      <c r="J59" s="87">
        <f>I59/'- 3 -'!E59</f>
        <v>0.01610473753714097</v>
      </c>
      <c r="K59" s="13">
        <f>I59/'- 7 -'!I59</f>
        <v>146.10344827586206</v>
      </c>
    </row>
    <row r="60" spans="1:11" ht="12.75">
      <c r="A60" s="16">
        <v>2309</v>
      </c>
      <c r="B60" s="17" t="s">
        <v>193</v>
      </c>
      <c r="C60" s="93">
        <f>SUM('- 32 -'!E60,'- 32 -'!C60,'- 31 -'!G60,'- 31 -'!E60,'- 31 -'!C60)</f>
        <v>42562</v>
      </c>
      <c r="D60" s="88">
        <f>C60/'- 3 -'!E60</f>
        <v>0.02061089846897663</v>
      </c>
      <c r="E60" s="17">
        <f>C60/'- 7 -'!I60</f>
        <v>147.0189982728843</v>
      </c>
      <c r="F60" s="93">
        <f>SUM('- 34 -'!E60,'- 34 -'!C60,'- 33 -'!G60,'- 33 -'!E60,'- 33 -'!C60)</f>
        <v>303246</v>
      </c>
      <c r="G60" s="88">
        <f>F60/'- 3 -'!E60</f>
        <v>0.1468486564805058</v>
      </c>
      <c r="H60" s="17">
        <f>F60/'- 7 -'!I60</f>
        <v>1047.481865284974</v>
      </c>
      <c r="I60" s="93">
        <f>SUM('- 35 -'!C60,'- 35 -'!E60,'- 35 -'!G60)</f>
        <v>66164</v>
      </c>
      <c r="J60" s="88">
        <f>I60/'- 3 -'!E60</f>
        <v>0.03204030558482613</v>
      </c>
      <c r="K60" s="17">
        <f>I60/'- 7 -'!I60</f>
        <v>228.54576856649396</v>
      </c>
    </row>
    <row r="61" spans="1:11" ht="12.75">
      <c r="A61" s="12">
        <v>2312</v>
      </c>
      <c r="B61" s="13" t="s">
        <v>194</v>
      </c>
      <c r="C61" s="92">
        <f>SUM('- 32 -'!E61,'- 32 -'!C61,'- 31 -'!G61,'- 31 -'!E61,'- 31 -'!C61)</f>
        <v>5509</v>
      </c>
      <c r="D61" s="87">
        <f>C61/'- 3 -'!E61</f>
        <v>0.0030537169261503822</v>
      </c>
      <c r="E61" s="13">
        <f>C61/'- 7 -'!I61</f>
        <v>23.2938689217759</v>
      </c>
      <c r="F61" s="92">
        <f>SUM('- 34 -'!E61,'- 34 -'!C61,'- 33 -'!G61,'- 33 -'!E61,'- 33 -'!C61)</f>
        <v>271661</v>
      </c>
      <c r="G61" s="87">
        <f>F61/'- 3 -'!E61</f>
        <v>0.1505855498048537</v>
      </c>
      <c r="H61" s="13">
        <f>F61/'- 7 -'!I61</f>
        <v>1148.6723044397463</v>
      </c>
      <c r="I61" s="92">
        <f>SUM('- 35 -'!C61,'- 35 -'!E61,'- 35 -'!G61)</f>
        <v>6340</v>
      </c>
      <c r="J61" s="87">
        <f>I61/'- 3 -'!E61</f>
        <v>0.0035143520261015472</v>
      </c>
      <c r="K61" s="13">
        <f>I61/'- 7 -'!I61</f>
        <v>26.807610993657505</v>
      </c>
    </row>
    <row r="62" spans="1:11" ht="12.75">
      <c r="A62" s="16">
        <v>2355</v>
      </c>
      <c r="B62" s="17" t="s">
        <v>196</v>
      </c>
      <c r="C62" s="93">
        <f>SUM('- 32 -'!E62,'- 32 -'!C62,'- 31 -'!G62,'- 31 -'!E62,'- 31 -'!C62)</f>
        <v>84946</v>
      </c>
      <c r="D62" s="88">
        <f>C62/'- 3 -'!E62</f>
        <v>0.0037405740932331608</v>
      </c>
      <c r="E62" s="17">
        <f>C62/'- 7 -'!I62</f>
        <v>23.956793953409665</v>
      </c>
      <c r="F62" s="93">
        <f>SUM('- 34 -'!E62,'- 34 -'!C62,'- 33 -'!G62,'- 33 -'!E62,'- 33 -'!C62)</f>
        <v>2816496</v>
      </c>
      <c r="G62" s="88">
        <f>F62/'- 3 -'!E62</f>
        <v>0.12402363820891889</v>
      </c>
      <c r="H62" s="17">
        <f>F62/'- 7 -'!I62</f>
        <v>794.3189125162163</v>
      </c>
      <c r="I62" s="93">
        <f>SUM('- 35 -'!C62,'- 35 -'!E62,'- 35 -'!G62)</f>
        <v>721724.3200000001</v>
      </c>
      <c r="J62" s="88">
        <f>I62/'- 3 -'!E62</f>
        <v>0.03178093487448873</v>
      </c>
      <c r="K62" s="17">
        <f>I62/'- 7 -'!I62</f>
        <v>203.54343730610864</v>
      </c>
    </row>
    <row r="63" spans="1:11" ht="12.75">
      <c r="A63" s="12">
        <v>2439</v>
      </c>
      <c r="B63" s="13" t="s">
        <v>197</v>
      </c>
      <c r="C63" s="92">
        <f>SUM('- 32 -'!E63,'- 32 -'!C63,'- 31 -'!G63,'- 31 -'!E63,'- 31 -'!C63)</f>
        <v>90471.79000000001</v>
      </c>
      <c r="D63" s="87">
        <f>C63/'- 3 -'!E63</f>
        <v>0.08906903903221056</v>
      </c>
      <c r="E63" s="13">
        <f>C63/'- 7 -'!I63</f>
        <v>605.162474916388</v>
      </c>
      <c r="F63" s="92">
        <f>SUM('- 34 -'!E63,'- 34 -'!C63,'- 33 -'!G63,'- 33 -'!E63,'- 33 -'!C63)</f>
        <v>117608.19</v>
      </c>
      <c r="G63" s="87">
        <f>F63/'- 3 -'!E63</f>
        <v>0.11578469339025606</v>
      </c>
      <c r="H63" s="13">
        <f>F63/'- 7 -'!I63</f>
        <v>786.676856187291</v>
      </c>
      <c r="I63" s="92">
        <f>SUM('- 35 -'!C63,'- 35 -'!E63,'- 35 -'!G63)</f>
        <v>22146.4</v>
      </c>
      <c r="J63" s="87">
        <f>I63/'- 3 -'!E63</f>
        <v>0.021803023528361134</v>
      </c>
      <c r="K63" s="13">
        <f>I63/'- 7 -'!I63</f>
        <v>148.13645484949834</v>
      </c>
    </row>
    <row r="64" spans="1:11" ht="12.75">
      <c r="A64" s="16">
        <v>2460</v>
      </c>
      <c r="B64" s="17" t="s">
        <v>198</v>
      </c>
      <c r="C64" s="93">
        <f>SUM('- 32 -'!E64,'- 32 -'!C64,'- 31 -'!G64,'- 31 -'!E64,'- 31 -'!C64)</f>
        <v>16410</v>
      </c>
      <c r="D64" s="88">
        <f>C64/'- 3 -'!E64</f>
        <v>0.006347268701815296</v>
      </c>
      <c r="E64" s="17">
        <f>C64/'- 7 -'!I64</f>
        <v>52.17806041335453</v>
      </c>
      <c r="F64" s="93">
        <f>SUM('- 34 -'!E64,'- 34 -'!C64,'- 33 -'!G64,'- 33 -'!E64,'- 33 -'!C64)</f>
        <v>447354</v>
      </c>
      <c r="G64" s="88">
        <f>F64/'- 3 -'!E64</f>
        <v>0.17303327500498963</v>
      </c>
      <c r="H64" s="17">
        <f>F64/'- 7 -'!I64</f>
        <v>1422.429252782194</v>
      </c>
      <c r="I64" s="93">
        <f>SUM('- 35 -'!C64,'- 35 -'!E64,'- 35 -'!G64)</f>
        <v>43983</v>
      </c>
      <c r="J64" s="88">
        <f>I64/'- 3 -'!E64</f>
        <v>0.017012304650331635</v>
      </c>
      <c r="K64" s="17">
        <f>I64/'- 7 -'!I64</f>
        <v>139.85055643879173</v>
      </c>
    </row>
    <row r="65" spans="1:11" ht="12.75">
      <c r="A65" s="12">
        <v>3000</v>
      </c>
      <c r="B65" s="13" t="s">
        <v>199</v>
      </c>
      <c r="C65" s="92">
        <f>SUM('- 32 -'!E65,'- 32 -'!C65,'- 31 -'!G65,'- 31 -'!E65,'- 31 -'!C65)</f>
        <v>0</v>
      </c>
      <c r="D65" s="87">
        <f>C65/'- 3 -'!E65</f>
        <v>0</v>
      </c>
      <c r="E65" s="13">
        <f>C65/'- 7 -'!I65</f>
        <v>0</v>
      </c>
      <c r="F65" s="92">
        <f>SUM('- 34 -'!E65,'- 34 -'!C65,'- 33 -'!G65,'- 33 -'!E65,'- 33 -'!C65)</f>
        <v>616930</v>
      </c>
      <c r="G65" s="87">
        <f>F65/'- 3 -'!E65</f>
        <v>0.1209259786315036</v>
      </c>
      <c r="H65" s="13">
        <f>F65/'- 7 -'!I65</f>
        <v>744.7247706422019</v>
      </c>
      <c r="I65" s="92">
        <f>SUM('- 35 -'!C65,'- 35 -'!E65,'- 35 -'!G65)</f>
        <v>151812</v>
      </c>
      <c r="J65" s="87">
        <f>I65/'- 3 -'!E65</f>
        <v>0.029757046452605358</v>
      </c>
      <c r="K65" s="13">
        <f>I65/'- 7 -'!I65</f>
        <v>183.25929502655723</v>
      </c>
    </row>
    <row r="66" spans="1:11" ht="4.5" customHeight="1">
      <c r="A66" s="20"/>
      <c r="B66" s="20"/>
      <c r="C66" s="20"/>
      <c r="D66" s="89"/>
      <c r="E66" s="20"/>
      <c r="F66" s="20"/>
      <c r="G66" s="89"/>
      <c r="H66" s="20"/>
      <c r="I66" s="20"/>
      <c r="J66" s="89"/>
      <c r="K66" s="20"/>
    </row>
    <row r="67" spans="1:11" ht="12.75">
      <c r="A67" s="23"/>
      <c r="B67" s="24" t="s">
        <v>200</v>
      </c>
      <c r="C67" s="90">
        <f>SUM(C11:C65)</f>
        <v>45190352.19</v>
      </c>
      <c r="D67" s="91">
        <f>C67/'- 3 -'!E67</f>
        <v>0.0398433435071028</v>
      </c>
      <c r="E67" s="24">
        <f>C67/'- 7 -'!I67</f>
        <v>245.38565451565543</v>
      </c>
      <c r="F67" s="90">
        <f>SUM(F11:F65)</f>
        <v>133833071.85</v>
      </c>
      <c r="G67" s="91">
        <f>F67/'- 3 -'!E67</f>
        <v>0.11799768746901462</v>
      </c>
      <c r="H67" s="24">
        <f>F67/'- 7 -'!I67</f>
        <v>726.7196279789159</v>
      </c>
      <c r="I67" s="90">
        <f>SUM(I11:I65)</f>
        <v>31642134.41</v>
      </c>
      <c r="J67" s="91">
        <f>I67/'- 3 -'!E67</f>
        <v>0.027898176701409497</v>
      </c>
      <c r="K67" s="24">
        <f>I67/'- 7 -'!I67</f>
        <v>171.81821973470645</v>
      </c>
    </row>
    <row r="68" spans="1:11" ht="4.5" customHeight="1">
      <c r="A68" s="20"/>
      <c r="B68" s="20"/>
      <c r="C68" s="20"/>
      <c r="D68" s="20"/>
      <c r="E68" s="20"/>
      <c r="F68" s="20"/>
      <c r="G68" s="20"/>
      <c r="H68" s="20"/>
      <c r="I68" s="20"/>
      <c r="J68" s="20"/>
      <c r="K68" s="20"/>
    </row>
    <row r="69" spans="1:11" ht="12.75">
      <c r="A69" s="16">
        <v>2155</v>
      </c>
      <c r="B69" s="17" t="s">
        <v>201</v>
      </c>
      <c r="C69" s="93">
        <f>SUM('- 32 -'!E69,'- 32 -'!C69,'- 31 -'!G69,'- 31 -'!E69,'- 31 -'!C69)</f>
        <v>8447</v>
      </c>
      <c r="D69" s="88">
        <f>C69/'- 3 -'!E69</f>
        <v>0.007966541468951214</v>
      </c>
      <c r="E69" s="17">
        <f>C69/'- 7 -'!I69</f>
        <v>68.12096774193549</v>
      </c>
      <c r="F69" s="93">
        <f>SUM('- 34 -'!E69,'- 34 -'!C69,'- 33 -'!G69,'- 33 -'!E69,'- 33 -'!C69)</f>
        <v>117636.91</v>
      </c>
      <c r="G69" s="88">
        <f>F69/'- 3 -'!E69</f>
        <v>0.11094581766239868</v>
      </c>
      <c r="H69" s="17">
        <f>F69/'- 7 -'!I69</f>
        <v>948.6847580645161</v>
      </c>
      <c r="I69" s="93">
        <f>SUM('- 35 -'!C69,'- 35 -'!E69,'- 35 -'!G69)</f>
        <v>0</v>
      </c>
      <c r="J69" s="88">
        <f>I69/'- 3 -'!E69</f>
        <v>0</v>
      </c>
      <c r="K69" s="17">
        <f>I69/'- 7 -'!I69</f>
        <v>0</v>
      </c>
    </row>
    <row r="70" spans="1:11" ht="12.75">
      <c r="A70" s="12">
        <v>2408</v>
      </c>
      <c r="B70" s="13" t="s">
        <v>203</v>
      </c>
      <c r="C70" s="92">
        <f>SUM('- 32 -'!E70,'- 32 -'!C70,'- 31 -'!G70,'- 31 -'!E70,'- 31 -'!C70)</f>
        <v>17894</v>
      </c>
      <c r="D70" s="87">
        <f>C70/'- 3 -'!E70</f>
        <v>0.007490125625153829</v>
      </c>
      <c r="E70" s="13">
        <f>C70/'- 7 -'!I70</f>
        <v>58.38172920065253</v>
      </c>
      <c r="F70" s="92">
        <f>SUM('- 34 -'!E70,'- 34 -'!C70,'- 33 -'!G70,'- 33 -'!E70,'- 33 -'!C70)</f>
        <v>350233</v>
      </c>
      <c r="G70" s="87">
        <f>F70/'- 3 -'!E70</f>
        <v>0.14660160769389186</v>
      </c>
      <c r="H70" s="13">
        <f>F70/'- 7 -'!I70</f>
        <v>1142.6851549755302</v>
      </c>
      <c r="I70" s="92">
        <f>SUM('- 35 -'!C70,'- 35 -'!E70,'- 35 -'!G70)</f>
        <v>15172</v>
      </c>
      <c r="J70" s="87">
        <f>I70/'- 3 -'!E70</f>
        <v>0.006350742482666475</v>
      </c>
      <c r="K70" s="13">
        <f>I70/'- 7 -'!I70</f>
        <v>49.500815660685156</v>
      </c>
    </row>
    <row r="71" ht="6.75" customHeight="1"/>
    <row r="72" spans="1:11" ht="12" customHeight="1">
      <c r="A72" s="5"/>
      <c r="B72" s="5"/>
      <c r="C72" s="20"/>
      <c r="D72" s="20"/>
      <c r="E72" s="20"/>
      <c r="F72" s="20"/>
      <c r="G72" s="20"/>
      <c r="H72" s="20"/>
      <c r="I72" s="20"/>
      <c r="J72" s="20"/>
      <c r="K72" s="20"/>
    </row>
    <row r="73" spans="1:11" ht="12" customHeight="1">
      <c r="A73" s="5"/>
      <c r="B73" s="5"/>
      <c r="C73" s="170"/>
      <c r="D73" s="170"/>
      <c r="F73" s="170"/>
      <c r="G73" s="170"/>
      <c r="I73" s="170"/>
      <c r="J73" s="20"/>
      <c r="K73" s="20"/>
    </row>
    <row r="74" spans="1:11" ht="12" customHeight="1">
      <c r="A74" s="5"/>
      <c r="B74" s="5"/>
      <c r="C74" s="20"/>
      <c r="D74" s="20"/>
      <c r="E74" s="20"/>
      <c r="F74" s="20"/>
      <c r="G74" s="20"/>
      <c r="H74" s="20"/>
      <c r="I74" s="20"/>
      <c r="J74" s="20"/>
      <c r="K74" s="20"/>
    </row>
    <row r="75" spans="1:11" ht="12" customHeight="1">
      <c r="A75" s="5"/>
      <c r="B75" s="5"/>
      <c r="C75" s="20"/>
      <c r="D75" s="20"/>
      <c r="E75" s="20"/>
      <c r="F75" s="20"/>
      <c r="G75" s="20"/>
      <c r="H75" s="20"/>
      <c r="I75" s="20"/>
      <c r="J75" s="20"/>
      <c r="K75" s="20"/>
    </row>
    <row r="76" spans="1:11" ht="12" customHeight="1">
      <c r="A76" s="5"/>
      <c r="B76" s="5"/>
      <c r="C76" s="20"/>
      <c r="D76" s="20"/>
      <c r="E76" s="20"/>
      <c r="F76" s="20"/>
      <c r="G76" s="20"/>
      <c r="H76" s="20"/>
      <c r="I76" s="20"/>
      <c r="J76" s="20"/>
      <c r="K76" s="20"/>
    </row>
    <row r="77" spans="3:11" ht="12" customHeight="1">
      <c r="C77" s="20"/>
      <c r="D77" s="20"/>
      <c r="E77" s="20"/>
      <c r="F77" s="20"/>
      <c r="G77" s="20"/>
      <c r="H77" s="20"/>
      <c r="I77" s="20"/>
      <c r="J77" s="20"/>
      <c r="K77" s="20"/>
    </row>
  </sheetData>
  <printOptions/>
  <pageMargins left="0.5905511811023623" right="0" top="0.5905511811023623" bottom="0" header="0.31496062992125984" footer="0"/>
  <pageSetup fitToHeight="1" fitToWidth="1" orientation="portrait" r:id="rId1"/>
  <headerFooter alignWithMargins="0">
    <oddHeader>&amp;C&amp;"Times New Roman,Bold"&amp;12&amp;A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K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5.83203125" style="97" customWidth="1"/>
    <col min="7" max="7" width="7.83203125" style="97" customWidth="1"/>
    <col min="8" max="8" width="9.83203125" style="97" customWidth="1"/>
    <col min="9" max="9" width="15.83203125" style="97" customWidth="1"/>
    <col min="10" max="10" width="7.83203125" style="97" customWidth="1"/>
    <col min="11" max="11" width="9.83203125" style="97" customWidth="1"/>
    <col min="12" max="16384" width="15.83203125" style="97" customWidth="1"/>
  </cols>
  <sheetData>
    <row r="1" spans="1:11" ht="6.75" customHeight="1">
      <c r="A1" s="20"/>
      <c r="B1" s="27"/>
      <c r="C1" s="28"/>
      <c r="D1" s="28"/>
      <c r="E1" s="28"/>
      <c r="F1" s="28"/>
      <c r="G1" s="28"/>
      <c r="H1" s="28"/>
      <c r="I1" s="28"/>
      <c r="J1" s="28"/>
      <c r="K1" s="28"/>
    </row>
    <row r="2" spans="1:11" ht="12.75">
      <c r="A2" s="7"/>
      <c r="B2" s="29"/>
      <c r="C2" s="30" t="s">
        <v>0</v>
      </c>
      <c r="D2" s="31"/>
      <c r="E2" s="30"/>
      <c r="F2" s="30"/>
      <c r="G2" s="30"/>
      <c r="H2" s="30"/>
      <c r="I2" s="32"/>
      <c r="J2" s="32"/>
      <c r="K2" s="33" t="s">
        <v>427</v>
      </c>
    </row>
    <row r="3" spans="1:11" ht="12.75">
      <c r="A3" s="8"/>
      <c r="B3" s="34"/>
      <c r="C3" s="6" t="str">
        <f>YEAR</f>
        <v>OPERATING FUND ACTUAL 1997/98</v>
      </c>
      <c r="D3" s="35"/>
      <c r="E3" s="6"/>
      <c r="F3" s="35"/>
      <c r="G3" s="35"/>
      <c r="H3" s="35"/>
      <c r="I3" s="36"/>
      <c r="J3" s="36"/>
      <c r="K3" s="37"/>
    </row>
    <row r="4" spans="1:11" ht="12.75">
      <c r="A4" s="9"/>
      <c r="B4" s="20"/>
      <c r="C4" s="28"/>
      <c r="D4" s="28"/>
      <c r="E4" s="28"/>
      <c r="F4" s="28"/>
      <c r="G4" s="28"/>
      <c r="H4" s="28"/>
      <c r="I4" s="28"/>
      <c r="J4" s="28"/>
      <c r="K4" s="28"/>
    </row>
    <row r="5" spans="1:11" ht="16.5">
      <c r="A5" s="9"/>
      <c r="B5" s="20"/>
      <c r="C5" s="426" t="s">
        <v>15</v>
      </c>
      <c r="D5" s="38"/>
      <c r="E5" s="39"/>
      <c r="F5" s="39"/>
      <c r="G5" s="39"/>
      <c r="H5" s="39"/>
      <c r="I5" s="39"/>
      <c r="J5" s="39"/>
      <c r="K5" s="40"/>
    </row>
    <row r="6" spans="1:11" ht="12.75">
      <c r="A6" s="9"/>
      <c r="B6" s="20"/>
      <c r="C6" s="41"/>
      <c r="D6" s="42"/>
      <c r="E6" s="43"/>
      <c r="F6" s="44" t="s">
        <v>386</v>
      </c>
      <c r="G6" s="45"/>
      <c r="H6" s="45"/>
      <c r="I6" s="45"/>
      <c r="J6" s="45"/>
      <c r="K6" s="46"/>
    </row>
    <row r="7" spans="1:11" ht="12.75">
      <c r="A7" s="20"/>
      <c r="B7" s="20"/>
      <c r="C7" s="47" t="s">
        <v>42</v>
      </c>
      <c r="D7" s="48"/>
      <c r="E7" s="49"/>
      <c r="F7" s="50" t="s">
        <v>43</v>
      </c>
      <c r="G7" s="51"/>
      <c r="H7" s="52"/>
      <c r="I7" s="50" t="s">
        <v>44</v>
      </c>
      <c r="J7" s="51"/>
      <c r="K7" s="52"/>
    </row>
    <row r="8" spans="1:11" ht="12.75">
      <c r="A8" s="53"/>
      <c r="B8" s="54"/>
      <c r="C8" s="55"/>
      <c r="D8" s="56"/>
      <c r="E8" s="57" t="s">
        <v>90</v>
      </c>
      <c r="F8" s="58"/>
      <c r="G8" s="59"/>
      <c r="H8" s="57" t="s">
        <v>90</v>
      </c>
      <c r="I8" s="58"/>
      <c r="J8" s="59"/>
      <c r="K8" s="57" t="s">
        <v>90</v>
      </c>
    </row>
    <row r="9" spans="1:11" ht="12.75">
      <c r="A9" s="60" t="s">
        <v>121</v>
      </c>
      <c r="B9" s="61" t="s">
        <v>122</v>
      </c>
      <c r="C9" s="62" t="s">
        <v>123</v>
      </c>
      <c r="D9" s="62" t="s">
        <v>124</v>
      </c>
      <c r="E9" s="62" t="s">
        <v>125</v>
      </c>
      <c r="F9" s="62" t="s">
        <v>123</v>
      </c>
      <c r="G9" s="62" t="s">
        <v>124</v>
      </c>
      <c r="H9" s="62" t="s">
        <v>125</v>
      </c>
      <c r="I9" s="62" t="s">
        <v>123</v>
      </c>
      <c r="J9" s="62" t="s">
        <v>124</v>
      </c>
      <c r="K9" s="62" t="s">
        <v>125</v>
      </c>
    </row>
    <row r="10" spans="1:11" ht="4.5" customHeight="1">
      <c r="A10" s="86"/>
      <c r="B10" s="86"/>
      <c r="C10" s="105"/>
      <c r="D10" s="105"/>
      <c r="E10" s="105"/>
      <c r="F10" s="105"/>
      <c r="G10" s="105"/>
      <c r="H10" s="105"/>
      <c r="I10" s="105"/>
      <c r="J10" s="105"/>
      <c r="K10" s="105"/>
    </row>
    <row r="11" spans="1:11" ht="12.75">
      <c r="A11" s="12">
        <v>1</v>
      </c>
      <c r="B11" s="13" t="s">
        <v>144</v>
      </c>
      <c r="C11" s="14">
        <v>12255854</v>
      </c>
      <c r="D11" s="15">
        <f>C11/'- 3 -'!$E$11</f>
        <v>0.057913889863947604</v>
      </c>
      <c r="E11" s="14">
        <f>C11/'- 6 -'!J11</f>
        <v>441.9342788012534</v>
      </c>
      <c r="F11" s="14">
        <v>79562804</v>
      </c>
      <c r="G11" s="15">
        <f>F11/'- 3 -'!E11</f>
        <v>0.3759665763089908</v>
      </c>
      <c r="H11" s="14">
        <f>F11/'- 6 -'!C11</f>
        <v>3676.688509135944</v>
      </c>
      <c r="I11" s="14">
        <v>0</v>
      </c>
      <c r="J11" s="15">
        <f>I11/'- 3 -'!E11</f>
        <v>0</v>
      </c>
      <c r="K11" s="14">
        <f>IF('- 6 -'!D11=0,"",I11/'- 6 -'!D11)</f>
      </c>
    </row>
    <row r="12" spans="1:11" ht="12.75">
      <c r="A12" s="16">
        <v>2</v>
      </c>
      <c r="B12" s="17" t="s">
        <v>145</v>
      </c>
      <c r="C12" s="18">
        <v>3071244</v>
      </c>
      <c r="D12" s="19">
        <f>C12/'- 3 -'!E12</f>
        <v>0.0591916557766977</v>
      </c>
      <c r="E12" s="18">
        <f>C12/'- 6 -'!J12</f>
        <v>365.08404824765256</v>
      </c>
      <c r="F12" s="18">
        <v>22161070</v>
      </c>
      <c r="G12" s="19">
        <f>F12/'- 3 -'!E12</f>
        <v>0.4271072005621508</v>
      </c>
      <c r="H12" s="18">
        <f>F12/'- 6 -'!C12</f>
        <v>3466.1333208208207</v>
      </c>
      <c r="I12" s="18">
        <v>0</v>
      </c>
      <c r="J12" s="19">
        <f>I12/'- 3 -'!E12</f>
        <v>0</v>
      </c>
      <c r="K12" s="18">
        <f>IF('- 6 -'!D12=0,"",I12/'- 6 -'!D12)</f>
      </c>
    </row>
    <row r="13" spans="1:11" ht="12.75">
      <c r="A13" s="12">
        <v>3</v>
      </c>
      <c r="B13" s="13" t="s">
        <v>146</v>
      </c>
      <c r="C13" s="14">
        <v>2560689</v>
      </c>
      <c r="D13" s="15">
        <f>C13/'- 3 -'!E13</f>
        <v>0.06885498484186235</v>
      </c>
      <c r="E13" s="14">
        <f>C13/'- 6 -'!J13</f>
        <v>414.0160064672595</v>
      </c>
      <c r="F13" s="14">
        <v>9288655</v>
      </c>
      <c r="G13" s="15">
        <f>F13/'- 3 -'!E13</f>
        <v>0.24976488719492643</v>
      </c>
      <c r="H13" s="14">
        <f>F13/'- 6 -'!C13</f>
        <v>3334.0470208183774</v>
      </c>
      <c r="I13" s="14">
        <v>0</v>
      </c>
      <c r="J13" s="15">
        <f>I13/'- 3 -'!E13</f>
        <v>0</v>
      </c>
      <c r="K13" s="14">
        <f>IF('- 6 -'!D13=0,"",I13/'- 6 -'!D13)</f>
      </c>
    </row>
    <row r="14" spans="1:11" ht="12.75">
      <c r="A14" s="16">
        <v>4</v>
      </c>
      <c r="B14" s="17" t="s">
        <v>147</v>
      </c>
      <c r="C14" s="18">
        <v>2208576</v>
      </c>
      <c r="D14" s="19">
        <f>C14/'- 3 -'!E14</f>
        <v>0.07849473566701153</v>
      </c>
      <c r="E14" s="18">
        <f>C14/'- 6 -'!J14</f>
        <v>482.0113487560017</v>
      </c>
      <c r="F14" s="18">
        <v>10061235</v>
      </c>
      <c r="G14" s="19">
        <f>F14/'- 3 -'!E14</f>
        <v>0.3575851507073719</v>
      </c>
      <c r="H14" s="18">
        <f>F14/'- 6 -'!C14</f>
        <v>3329.880853880523</v>
      </c>
      <c r="I14" s="18">
        <v>999039</v>
      </c>
      <c r="J14" s="19">
        <f>I14/'- 3 -'!E14</f>
        <v>0.03550672570291243</v>
      </c>
      <c r="K14" s="18">
        <f>IF('- 6 -'!D14=0,"",I14/'- 6 -'!D14)</f>
        <v>2842.2162162162163</v>
      </c>
    </row>
    <row r="15" spans="1:11" ht="12.75">
      <c r="A15" s="12">
        <v>5</v>
      </c>
      <c r="B15" s="13" t="s">
        <v>148</v>
      </c>
      <c r="C15" s="14">
        <v>2952837</v>
      </c>
      <c r="D15" s="15">
        <f>C15/'- 3 -'!E15</f>
        <v>0.07059529872951094</v>
      </c>
      <c r="E15" s="14">
        <f>C15/'- 6 -'!J15</f>
        <v>439.8946756845335</v>
      </c>
      <c r="F15" s="14">
        <v>16670564</v>
      </c>
      <c r="G15" s="15">
        <f>F15/'- 3 -'!E15</f>
        <v>0.39855347436022737</v>
      </c>
      <c r="H15" s="14">
        <f>F15/'- 6 -'!C15</f>
        <v>3372.5599838154967</v>
      </c>
      <c r="I15" s="14">
        <v>0</v>
      </c>
      <c r="J15" s="15">
        <f>I15/'- 3 -'!E15</f>
        <v>0</v>
      </c>
      <c r="K15" s="14">
        <f>IF('- 6 -'!D15=0,"",I15/'- 6 -'!D15)</f>
      </c>
    </row>
    <row r="16" spans="1:11" ht="12.75">
      <c r="A16" s="16">
        <v>6</v>
      </c>
      <c r="B16" s="17" t="s">
        <v>149</v>
      </c>
      <c r="C16" s="18">
        <v>3464854</v>
      </c>
      <c r="D16" s="19">
        <f>C16/'- 3 -'!E16</f>
        <v>0.06569534206844538</v>
      </c>
      <c r="E16" s="18">
        <f>C16/'- 6 -'!J16</f>
        <v>382.4764322772933</v>
      </c>
      <c r="F16" s="18">
        <v>22714386</v>
      </c>
      <c r="G16" s="19">
        <f>F16/'- 3 -'!E16</f>
        <v>0.43067597022694365</v>
      </c>
      <c r="H16" s="18">
        <f>F16/'- 6 -'!C16</f>
        <v>3197.8580881317753</v>
      </c>
      <c r="I16" s="18">
        <v>0</v>
      </c>
      <c r="J16" s="19">
        <f>I16/'- 3 -'!E16</f>
        <v>0</v>
      </c>
      <c r="K16" s="18">
        <f>IF('- 6 -'!D16=0,"",I16/'- 6 -'!D16)</f>
      </c>
    </row>
    <row r="17" spans="1:11" ht="12.75">
      <c r="A17" s="12">
        <v>8</v>
      </c>
      <c r="B17" s="13" t="s">
        <v>150</v>
      </c>
      <c r="C17" s="14">
        <v>478737</v>
      </c>
      <c r="D17" s="15">
        <f>C17/'- 3 -'!E17</f>
        <v>0.06763099189776374</v>
      </c>
      <c r="E17" s="14">
        <f>C17/'- 6 -'!J17</f>
        <v>526.6633663366337</v>
      </c>
      <c r="F17" s="14">
        <v>2414437</v>
      </c>
      <c r="G17" s="15">
        <f>F17/'- 3 -'!E17</f>
        <v>0.34108658654890056</v>
      </c>
      <c r="H17" s="14">
        <f>F17/'- 6 -'!C17</f>
        <v>3494.1201157742403</v>
      </c>
      <c r="I17" s="14">
        <v>0</v>
      </c>
      <c r="J17" s="15">
        <f>I17/'- 3 -'!E17</f>
        <v>0</v>
      </c>
      <c r="K17" s="14">
        <f>IF('- 6 -'!D17=0,"",I17/'- 6 -'!D17)</f>
      </c>
    </row>
    <row r="18" spans="1:11" ht="12.75">
      <c r="A18" s="16">
        <v>9</v>
      </c>
      <c r="B18" s="17" t="s">
        <v>151</v>
      </c>
      <c r="C18" s="18">
        <v>4912397</v>
      </c>
      <c r="D18" s="19">
        <f>C18/'- 3 -'!E18</f>
        <v>0.06935091598911376</v>
      </c>
      <c r="E18" s="18">
        <f>C18/'- 6 -'!J18</f>
        <v>407.2453471502591</v>
      </c>
      <c r="F18" s="18">
        <v>22133144</v>
      </c>
      <c r="G18" s="19">
        <f>F18/'- 3 -'!E18</f>
        <v>0.3124653423000945</v>
      </c>
      <c r="H18" s="18">
        <f>F18/'- 6 -'!C18</f>
        <v>3139.0078003120125</v>
      </c>
      <c r="I18" s="18">
        <v>0</v>
      </c>
      <c r="J18" s="19">
        <f>I18/'- 3 -'!E18</f>
        <v>0</v>
      </c>
      <c r="K18" s="18">
        <f>IF('- 6 -'!D18=0,"",I18/'- 6 -'!D18)</f>
      </c>
    </row>
    <row r="19" spans="1:11" ht="12.75">
      <c r="A19" s="12">
        <v>10</v>
      </c>
      <c r="B19" s="13" t="s">
        <v>152</v>
      </c>
      <c r="C19" s="14">
        <v>4014328</v>
      </c>
      <c r="D19" s="15">
        <f>C19/'- 3 -'!E19</f>
        <v>0.07706443286891568</v>
      </c>
      <c r="E19" s="14">
        <f>C19/'- 6 -'!J19</f>
        <v>471.3367539832568</v>
      </c>
      <c r="F19" s="14">
        <v>15666338</v>
      </c>
      <c r="G19" s="15">
        <f>F19/'- 3 -'!E19</f>
        <v>0.3007520693632266</v>
      </c>
      <c r="H19" s="14">
        <f>F19/'- 6 -'!C19</f>
        <v>3344.720852281219</v>
      </c>
      <c r="I19" s="14">
        <v>0</v>
      </c>
      <c r="J19" s="15">
        <f>I19/'- 3 -'!E19</f>
        <v>0</v>
      </c>
      <c r="K19" s="14">
        <f>IF('- 6 -'!D19=0,"",I19/'- 6 -'!D19)</f>
      </c>
    </row>
    <row r="20" spans="1:11" ht="12.75">
      <c r="A20" s="16">
        <v>11</v>
      </c>
      <c r="B20" s="17" t="s">
        <v>153</v>
      </c>
      <c r="C20" s="18">
        <v>1903817</v>
      </c>
      <c r="D20" s="19">
        <f>C20/'- 3 -'!E20</f>
        <v>0.0701065405157907</v>
      </c>
      <c r="E20" s="18">
        <f>C20/'- 6 -'!J20</f>
        <v>440.0464589497042</v>
      </c>
      <c r="F20" s="18">
        <v>10115908</v>
      </c>
      <c r="G20" s="19">
        <f>F20/'- 3 -'!E20</f>
        <v>0.3725102328931884</v>
      </c>
      <c r="H20" s="18">
        <f>F20/'- 6 -'!C20</f>
        <v>3335.9411687112515</v>
      </c>
      <c r="I20" s="18">
        <v>0</v>
      </c>
      <c r="J20" s="19">
        <f>I20/'- 3 -'!E20</f>
        <v>0</v>
      </c>
      <c r="K20" s="18">
        <f>IF('- 6 -'!D20=0,"",I20/'- 6 -'!D20)</f>
      </c>
    </row>
    <row r="21" spans="1:11" ht="12.75">
      <c r="A21" s="12">
        <v>12</v>
      </c>
      <c r="B21" s="13" t="s">
        <v>154</v>
      </c>
      <c r="C21" s="14">
        <v>3247131</v>
      </c>
      <c r="D21" s="15">
        <f>C21/'- 3 -'!E21</f>
        <v>0.07234314746877596</v>
      </c>
      <c r="E21" s="14">
        <f>C21/'- 6 -'!J21</f>
        <v>422.5834200937012</v>
      </c>
      <c r="F21" s="14">
        <v>15619193</v>
      </c>
      <c r="G21" s="15">
        <f>F21/'- 3 -'!E21</f>
        <v>0.3479815204690766</v>
      </c>
      <c r="H21" s="14">
        <f>F21/'- 6 -'!C21</f>
        <v>2895.928988597386</v>
      </c>
      <c r="I21" s="14">
        <v>0</v>
      </c>
      <c r="J21" s="15">
        <f>I21/'- 3 -'!E21</f>
        <v>0</v>
      </c>
      <c r="K21" s="14">
        <f>IF('- 6 -'!D21=0,"",I21/'- 6 -'!D21)</f>
      </c>
    </row>
    <row r="22" spans="1:11" ht="12.75">
      <c r="A22" s="16">
        <v>13</v>
      </c>
      <c r="B22" s="17" t="s">
        <v>155</v>
      </c>
      <c r="C22" s="18">
        <v>1117043.78</v>
      </c>
      <c r="D22" s="19">
        <f>C22/'- 3 -'!E22</f>
        <v>0.06420968178901892</v>
      </c>
      <c r="E22" s="18">
        <f>C22/'- 6 -'!J22</f>
        <v>379.75311235764065</v>
      </c>
      <c r="F22" s="18">
        <v>6606406.870000001</v>
      </c>
      <c r="G22" s="19">
        <f>F22/'- 3 -'!E22</f>
        <v>0.37974812669516733</v>
      </c>
      <c r="H22" s="18">
        <f>F22/'- 6 -'!C22</f>
        <v>3425.6711796733216</v>
      </c>
      <c r="I22" s="18">
        <v>0</v>
      </c>
      <c r="J22" s="19">
        <f>I22/'- 3 -'!E22</f>
        <v>0</v>
      </c>
      <c r="K22" s="18">
        <f>IF('- 6 -'!D22=0,"",I22/'- 6 -'!D22)</f>
      </c>
    </row>
    <row r="23" spans="1:11" ht="12.75">
      <c r="A23" s="12">
        <v>14</v>
      </c>
      <c r="B23" s="13" t="s">
        <v>156</v>
      </c>
      <c r="C23" s="14">
        <v>1771443</v>
      </c>
      <c r="D23" s="15">
        <f>C23/'- 3 -'!E23</f>
        <v>0.08416379357119014</v>
      </c>
      <c r="E23" s="14">
        <f>C23/'- 6 -'!J23</f>
        <v>494.5678150650511</v>
      </c>
      <c r="F23" s="14">
        <v>4211037</v>
      </c>
      <c r="G23" s="15">
        <f>F23/'- 3 -'!E23</f>
        <v>0.2000723979200255</v>
      </c>
      <c r="H23" s="14">
        <f>F23/'- 6 -'!C23</f>
        <v>3150.3231839604996</v>
      </c>
      <c r="I23" s="14">
        <v>0</v>
      </c>
      <c r="J23" s="15">
        <f>I23/'- 3 -'!E23</f>
        <v>0</v>
      </c>
      <c r="K23" s="14">
        <f>IF('- 6 -'!D23=0,"",I23/'- 6 -'!D23)</f>
      </c>
    </row>
    <row r="24" spans="1:11" ht="12.75">
      <c r="A24" s="16">
        <v>15</v>
      </c>
      <c r="B24" s="17" t="s">
        <v>157</v>
      </c>
      <c r="C24" s="18">
        <v>1654744</v>
      </c>
      <c r="D24" s="19">
        <f>C24/'- 3 -'!E24</f>
        <v>0.06451271582500806</v>
      </c>
      <c r="E24" s="18">
        <f>C24/'- 6 -'!J24</f>
        <v>319.20216049382714</v>
      </c>
      <c r="F24" s="18">
        <v>13729209</v>
      </c>
      <c r="G24" s="19">
        <f>F24/'- 3 -'!E24</f>
        <v>0.5352541291699157</v>
      </c>
      <c r="H24" s="18">
        <f>F24/'- 6 -'!C24</f>
        <v>2648.381365740741</v>
      </c>
      <c r="I24" s="18">
        <v>0</v>
      </c>
      <c r="J24" s="19">
        <f>I24/'- 3 -'!E24</f>
        <v>0</v>
      </c>
      <c r="K24" s="18">
        <f>IF('- 6 -'!D24=0,"",I24/'- 6 -'!D24)</f>
      </c>
    </row>
    <row r="25" spans="1:11" ht="12.75">
      <c r="A25" s="12">
        <v>16</v>
      </c>
      <c r="B25" s="13" t="s">
        <v>158</v>
      </c>
      <c r="C25" s="14">
        <v>257854</v>
      </c>
      <c r="D25" s="15">
        <f>C25/'- 3 -'!E25</f>
        <v>0.04827597440224187</v>
      </c>
      <c r="E25" s="14">
        <f>C25/'- 6 -'!J25</f>
        <v>374.67887242080786</v>
      </c>
      <c r="F25" s="14">
        <v>2545153</v>
      </c>
      <c r="G25" s="15">
        <f>F25/'- 3 -'!E25</f>
        <v>0.4765089588596225</v>
      </c>
      <c r="H25" s="14">
        <f>F25/'- 6 -'!C25</f>
        <v>3698.2752106945654</v>
      </c>
      <c r="I25" s="14">
        <v>0</v>
      </c>
      <c r="J25" s="15">
        <f>I25/'- 3 -'!E25</f>
        <v>0</v>
      </c>
      <c r="K25" s="14">
        <f>IF('- 6 -'!D25=0,"",I25/'- 6 -'!D25)</f>
      </c>
    </row>
    <row r="26" spans="1:11" ht="12.75">
      <c r="A26" s="16">
        <v>17</v>
      </c>
      <c r="B26" s="17" t="s">
        <v>159</v>
      </c>
      <c r="C26" s="18">
        <v>280086</v>
      </c>
      <c r="D26" s="19">
        <f>C26/'- 3 -'!E26</f>
        <v>0.0678028690950874</v>
      </c>
      <c r="E26" s="18">
        <f>C26/'- 6 -'!J26</f>
        <v>519.1584800741427</v>
      </c>
      <c r="F26" s="18">
        <v>82742</v>
      </c>
      <c r="G26" s="19">
        <f>F26/'- 3 -'!E26</f>
        <v>0.02003008002779761</v>
      </c>
      <c r="H26" s="18">
        <f>F26/'- 6 -'!C26</f>
        <v>3447.5833333333335</v>
      </c>
      <c r="I26" s="18">
        <v>859796.21</v>
      </c>
      <c r="J26" s="19">
        <f>I26/'- 3 -'!E26</f>
        <v>0.2081383927618027</v>
      </c>
      <c r="K26" s="18">
        <f>IF('- 6 -'!D26=0,"",I26/'- 6 -'!D26)</f>
        <v>2980.2294974003466</v>
      </c>
    </row>
    <row r="27" spans="1:11" ht="12.75">
      <c r="A27" s="12">
        <v>18</v>
      </c>
      <c r="B27" s="13" t="s">
        <v>160</v>
      </c>
      <c r="C27" s="14">
        <v>501815</v>
      </c>
      <c r="D27" s="15">
        <f>C27/'- 3 -'!E27</f>
        <v>0.06273122697887167</v>
      </c>
      <c r="E27" s="14">
        <f>C27/'- 6 -'!J27</f>
        <v>366.3150594933937</v>
      </c>
      <c r="F27" s="14">
        <v>3971974</v>
      </c>
      <c r="G27" s="15">
        <f>F27/'- 3 -'!E27</f>
        <v>0.4965311968517816</v>
      </c>
      <c r="H27" s="14">
        <f>F27/'- 6 -'!C27</f>
        <v>2899.462734506168</v>
      </c>
      <c r="I27" s="14">
        <v>0</v>
      </c>
      <c r="J27" s="15">
        <f>I27/'- 3 -'!E27</f>
        <v>0</v>
      </c>
      <c r="K27" s="14">
        <f>IF('- 6 -'!D27=0,"",I27/'- 6 -'!D27)</f>
      </c>
    </row>
    <row r="28" spans="1:11" ht="12.75">
      <c r="A28" s="16">
        <v>19</v>
      </c>
      <c r="B28" s="17" t="s">
        <v>161</v>
      </c>
      <c r="C28" s="18">
        <v>377106</v>
      </c>
      <c r="D28" s="19">
        <f>C28/'- 3 -'!E28</f>
        <v>0.036689173412204235</v>
      </c>
      <c r="E28" s="18">
        <f>C28/'- 6 -'!J28</f>
        <v>222.41580654674138</v>
      </c>
      <c r="F28" s="18">
        <v>5149252</v>
      </c>
      <c r="G28" s="19">
        <f>F28/'- 3 -'!E28</f>
        <v>0.5009779732254047</v>
      </c>
      <c r="H28" s="18">
        <f>F28/'- 6 -'!C28</f>
        <v>3037.0109112356236</v>
      </c>
      <c r="I28" s="18">
        <v>0</v>
      </c>
      <c r="J28" s="19">
        <f>I28/'- 3 -'!E28</f>
        <v>0</v>
      </c>
      <c r="K28" s="18">
        <f>IF('- 6 -'!D28=0,"",I28/'- 6 -'!D28)</f>
      </c>
    </row>
    <row r="29" spans="1:11" ht="12.75">
      <c r="A29" s="12">
        <v>20</v>
      </c>
      <c r="B29" s="13" t="s">
        <v>162</v>
      </c>
      <c r="C29" s="14">
        <v>413133</v>
      </c>
      <c r="D29" s="15">
        <f>C29/'- 3 -'!E29</f>
        <v>0.06180467940470216</v>
      </c>
      <c r="E29" s="14">
        <f>C29/'- 6 -'!J29</f>
        <v>409.1235888294712</v>
      </c>
      <c r="F29" s="14">
        <v>2375269.38</v>
      </c>
      <c r="G29" s="15">
        <f>F29/'- 3 -'!E29</f>
        <v>0.3553401992353689</v>
      </c>
      <c r="H29" s="14">
        <f>F29/'- 6 -'!C29</f>
        <v>3909.9084444444443</v>
      </c>
      <c r="I29" s="14">
        <v>0</v>
      </c>
      <c r="J29" s="15">
        <f>I29/'- 3 -'!E29</f>
        <v>0</v>
      </c>
      <c r="K29" s="14">
        <f>IF('- 6 -'!D29=0,"",I29/'- 6 -'!D29)</f>
      </c>
    </row>
    <row r="30" spans="1:11" ht="12.75">
      <c r="A30" s="16">
        <v>21</v>
      </c>
      <c r="B30" s="17" t="s">
        <v>163</v>
      </c>
      <c r="C30" s="18">
        <v>1371192</v>
      </c>
      <c r="D30" s="19">
        <f>C30/'- 3 -'!E30</f>
        <v>0.07136701047980074</v>
      </c>
      <c r="E30" s="18">
        <f>C30/'- 6 -'!J30</f>
        <v>391.8811088882538</v>
      </c>
      <c r="F30" s="18">
        <v>9993690</v>
      </c>
      <c r="G30" s="19">
        <f>F30/'- 3 -'!E30</f>
        <v>0.5201458139792821</v>
      </c>
      <c r="H30" s="18">
        <f>F30/'- 6 -'!C30</f>
        <v>2902.6110949753124</v>
      </c>
      <c r="I30" s="18">
        <v>0</v>
      </c>
      <c r="J30" s="19">
        <f>I30/'- 3 -'!E30</f>
        <v>0</v>
      </c>
      <c r="K30" s="18">
        <f>IF('- 6 -'!D30=0,"",I30/'- 6 -'!D30)</f>
      </c>
    </row>
    <row r="31" spans="1:11" ht="12.75">
      <c r="A31" s="12">
        <v>22</v>
      </c>
      <c r="B31" s="13" t="s">
        <v>164</v>
      </c>
      <c r="C31" s="14">
        <v>660303</v>
      </c>
      <c r="D31" s="15">
        <f>C31/'- 3 -'!E31</f>
        <v>0.05766906422040784</v>
      </c>
      <c r="E31" s="14">
        <f>C31/'- 6 -'!J31</f>
        <v>371.79222972972974</v>
      </c>
      <c r="F31" s="14">
        <v>5637138</v>
      </c>
      <c r="G31" s="15">
        <f>F31/'- 3 -'!E31</f>
        <v>0.49233226767302496</v>
      </c>
      <c r="H31" s="14">
        <f>F31/'- 6 -'!C31</f>
        <v>3174.064189189189</v>
      </c>
      <c r="I31" s="14">
        <v>0</v>
      </c>
      <c r="J31" s="15">
        <f>I31/'- 3 -'!E31</f>
        <v>0</v>
      </c>
      <c r="K31" s="14">
        <f>IF('- 6 -'!D31=0,"",I31/'- 6 -'!D31)</f>
      </c>
    </row>
    <row r="32" spans="1:11" ht="12.75">
      <c r="A32" s="16">
        <v>23</v>
      </c>
      <c r="B32" s="17" t="s">
        <v>165</v>
      </c>
      <c r="C32" s="18">
        <v>488055</v>
      </c>
      <c r="D32" s="19">
        <f>C32/'- 3 -'!E32</f>
        <v>0.05588336897977513</v>
      </c>
      <c r="E32" s="18">
        <f>C32/'- 6 -'!J32</f>
        <v>346.01559730591987</v>
      </c>
      <c r="F32" s="18">
        <v>4360186</v>
      </c>
      <c r="G32" s="19">
        <f>F32/'- 3 -'!E32</f>
        <v>0.49925086938654417</v>
      </c>
      <c r="H32" s="18">
        <f>F32/'- 6 -'!C32</f>
        <v>3091.2343140730236</v>
      </c>
      <c r="I32" s="18">
        <v>0</v>
      </c>
      <c r="J32" s="19">
        <f>I32/'- 3 -'!E32</f>
        <v>0</v>
      </c>
      <c r="K32" s="18">
        <f>IF('- 6 -'!D32=0,"",I32/'- 6 -'!D32)</f>
      </c>
    </row>
    <row r="33" spans="1:11" ht="12.75">
      <c r="A33" s="12">
        <v>24</v>
      </c>
      <c r="B33" s="13" t="s">
        <v>166</v>
      </c>
      <c r="C33" s="14">
        <v>1424175</v>
      </c>
      <c r="D33" s="15">
        <f>C33/'- 3 -'!E33</f>
        <v>0.06816233008415098</v>
      </c>
      <c r="E33" s="14">
        <f>C33/'- 6 -'!J33</f>
        <v>403.3004842409311</v>
      </c>
      <c r="F33" s="14">
        <v>9378298</v>
      </c>
      <c r="G33" s="15">
        <f>F33/'- 3 -'!E33</f>
        <v>0.44885399891413136</v>
      </c>
      <c r="H33" s="14">
        <f>F33/'- 6 -'!C33</f>
        <v>3133.6200213846564</v>
      </c>
      <c r="I33" s="14">
        <v>0</v>
      </c>
      <c r="J33" s="15">
        <f>I33/'- 3 -'!E33</f>
        <v>0</v>
      </c>
      <c r="K33" s="14">
        <f>IF('- 6 -'!D33=0,"",I33/'- 6 -'!D33)</f>
      </c>
    </row>
    <row r="34" spans="1:11" ht="12.75">
      <c r="A34" s="16">
        <v>25</v>
      </c>
      <c r="B34" s="17" t="s">
        <v>167</v>
      </c>
      <c r="C34" s="18">
        <v>515405</v>
      </c>
      <c r="D34" s="19">
        <f>C34/'- 3 -'!E34</f>
        <v>0.05609132981632281</v>
      </c>
      <c r="E34" s="18">
        <f>C34/'- 6 -'!J34</f>
        <v>339.999340325879</v>
      </c>
      <c r="F34" s="18">
        <v>5052109</v>
      </c>
      <c r="G34" s="19">
        <f>F34/'- 3 -'!E34</f>
        <v>0.5498190979657024</v>
      </c>
      <c r="H34" s="18">
        <f>F34/'- 6 -'!C34</f>
        <v>3332.745563691536</v>
      </c>
      <c r="I34" s="18">
        <v>0</v>
      </c>
      <c r="J34" s="19">
        <f>I34/'- 3 -'!E34</f>
        <v>0</v>
      </c>
      <c r="K34" s="18">
        <f>IF('- 6 -'!D34=0,"",I34/'- 6 -'!D34)</f>
      </c>
    </row>
    <row r="35" spans="1:11" ht="12.75">
      <c r="A35" s="12">
        <v>26</v>
      </c>
      <c r="B35" s="13" t="s">
        <v>168</v>
      </c>
      <c r="C35" s="14">
        <v>766718</v>
      </c>
      <c r="D35" s="15">
        <f>C35/'- 3 -'!E35</f>
        <v>0.057759088857639126</v>
      </c>
      <c r="E35" s="14">
        <f>C35/'- 6 -'!J35</f>
        <v>315.5477817104288</v>
      </c>
      <c r="F35" s="14">
        <v>7230327</v>
      </c>
      <c r="G35" s="15">
        <f>F35/'- 3 -'!E35</f>
        <v>0.5446814861041314</v>
      </c>
      <c r="H35" s="14">
        <f>F35/'- 6 -'!C35</f>
        <v>2975.688122479216</v>
      </c>
      <c r="I35" s="14">
        <v>0</v>
      </c>
      <c r="J35" s="15">
        <f>I35/'- 3 -'!E35</f>
        <v>0</v>
      </c>
      <c r="K35" s="14">
        <f>IF('- 6 -'!D35=0,"",I35/'- 6 -'!D35)</f>
      </c>
    </row>
    <row r="36" spans="1:11" ht="12.75">
      <c r="A36" s="16">
        <v>27</v>
      </c>
      <c r="B36" s="17" t="s">
        <v>169</v>
      </c>
      <c r="C36" s="18">
        <v>255479</v>
      </c>
      <c r="D36" s="19">
        <f>C36/'- 3 -'!E36</f>
        <v>0.04712077614205343</v>
      </c>
      <c r="E36" s="18">
        <f>C36/'- 6 -'!J36</f>
        <v>327.9997432276287</v>
      </c>
      <c r="F36" s="18">
        <v>2668087</v>
      </c>
      <c r="G36" s="19">
        <f>F36/'- 3 -'!E36</f>
        <v>0.4921043618243492</v>
      </c>
      <c r="H36" s="18">
        <f>F36/'- 6 -'!C36</f>
        <v>3425.4551290281165</v>
      </c>
      <c r="I36" s="18">
        <v>0</v>
      </c>
      <c r="J36" s="19">
        <f>I36/'- 3 -'!E36</f>
        <v>0</v>
      </c>
      <c r="K36" s="18">
        <f>IF('- 6 -'!D36=0,"",I36/'- 6 -'!D36)</f>
      </c>
    </row>
    <row r="37" spans="1:11" ht="12.75">
      <c r="A37" s="12">
        <v>28</v>
      </c>
      <c r="B37" s="13" t="s">
        <v>170</v>
      </c>
      <c r="C37" s="14">
        <v>269308</v>
      </c>
      <c r="D37" s="15">
        <f>C37/'- 3 -'!E37</f>
        <v>0.04767616154745886</v>
      </c>
      <c r="E37" s="14">
        <f>C37/'- 6 -'!J37</f>
        <v>302.5932584269663</v>
      </c>
      <c r="F37" s="14">
        <v>1548858</v>
      </c>
      <c r="G37" s="15">
        <f>F37/'- 3 -'!E37</f>
        <v>0.27419758871654026</v>
      </c>
      <c r="H37" s="14">
        <f>F37/'- 6 -'!C37</f>
        <v>4113.832669322709</v>
      </c>
      <c r="I37" s="14">
        <v>0</v>
      </c>
      <c r="J37" s="15">
        <f>I37/'- 3 -'!E37</f>
        <v>0</v>
      </c>
      <c r="K37" s="14">
        <f>IF('- 6 -'!D37=0,"",I37/'- 6 -'!D37)</f>
      </c>
    </row>
    <row r="38" spans="1:11" ht="12.75">
      <c r="A38" s="16">
        <v>29</v>
      </c>
      <c r="B38" s="17" t="s">
        <v>171</v>
      </c>
      <c r="C38" s="18">
        <v>427748</v>
      </c>
      <c r="D38" s="19">
        <f>C38/'- 3 -'!E38</f>
        <v>0.051003369323967075</v>
      </c>
      <c r="E38" s="18">
        <f>C38/'- 6 -'!J38</f>
        <v>367.7654543891325</v>
      </c>
      <c r="F38" s="18">
        <v>4647983</v>
      </c>
      <c r="G38" s="19">
        <f>F38/'- 3 -'!E38</f>
        <v>0.5542113430349656</v>
      </c>
      <c r="H38" s="18">
        <f>F38/'- 6 -'!C38</f>
        <v>3996.2023901642165</v>
      </c>
      <c r="I38" s="18">
        <v>0</v>
      </c>
      <c r="J38" s="19">
        <f>I38/'- 3 -'!E38</f>
        <v>0</v>
      </c>
      <c r="K38" s="18">
        <f>IF('- 6 -'!D38=0,"",I38/'- 6 -'!D38)</f>
      </c>
    </row>
    <row r="39" spans="1:11" ht="12.75">
      <c r="A39" s="12">
        <v>30</v>
      </c>
      <c r="B39" s="13" t="s">
        <v>172</v>
      </c>
      <c r="C39" s="14">
        <v>427951</v>
      </c>
      <c r="D39" s="15">
        <f>C39/'- 3 -'!E39</f>
        <v>0.05015040398549175</v>
      </c>
      <c r="E39" s="14">
        <f>C39/'- 6 -'!J39</f>
        <v>319.17586515513125</v>
      </c>
      <c r="F39" s="14">
        <v>4263195</v>
      </c>
      <c r="G39" s="15">
        <f>F39/'- 3 -'!E39</f>
        <v>0.49959212975066886</v>
      </c>
      <c r="H39" s="14">
        <f>F39/'- 6 -'!C39</f>
        <v>3179.5905429594272</v>
      </c>
      <c r="I39" s="14">
        <v>0</v>
      </c>
      <c r="J39" s="15">
        <f>I39/'- 3 -'!E39</f>
        <v>0</v>
      </c>
      <c r="K39" s="14">
        <f>IF('- 6 -'!D39=0,"",I39/'- 6 -'!D39)</f>
      </c>
    </row>
    <row r="40" spans="1:11" ht="12.75">
      <c r="A40" s="16">
        <v>31</v>
      </c>
      <c r="B40" s="17" t="s">
        <v>173</v>
      </c>
      <c r="C40" s="18">
        <v>520493</v>
      </c>
      <c r="D40" s="19">
        <f>C40/'- 3 -'!E40</f>
        <v>0.05614724605650635</v>
      </c>
      <c r="E40" s="18">
        <f>C40/'- 6 -'!J40</f>
        <v>328.59406565656565</v>
      </c>
      <c r="F40" s="18">
        <v>4869650</v>
      </c>
      <c r="G40" s="19">
        <f>F40/'- 3 -'!E40</f>
        <v>0.5253047337025977</v>
      </c>
      <c r="H40" s="18">
        <f>F40/'- 6 -'!C40</f>
        <v>3074.27398989899</v>
      </c>
      <c r="I40" s="18">
        <v>0</v>
      </c>
      <c r="J40" s="19">
        <f>I40/'- 3 -'!E40</f>
        <v>0</v>
      </c>
      <c r="K40" s="18">
        <f>IF('- 6 -'!D40=0,"",I40/'- 6 -'!D40)</f>
      </c>
    </row>
    <row r="41" spans="1:11" ht="12.75">
      <c r="A41" s="12">
        <v>32</v>
      </c>
      <c r="B41" s="13" t="s">
        <v>174</v>
      </c>
      <c r="C41" s="14">
        <v>207620</v>
      </c>
      <c r="D41" s="15">
        <f>C41/'- 3 -'!E41</f>
        <v>0.03321699970593948</v>
      </c>
      <c r="E41" s="14">
        <f>C41/'- 6 -'!J41</f>
        <v>236.46924829157174</v>
      </c>
      <c r="F41" s="14">
        <v>1914646</v>
      </c>
      <c r="G41" s="15">
        <f>F41/'- 3 -'!E41</f>
        <v>0.3063230691598989</v>
      </c>
      <c r="H41" s="14">
        <f>F41/'- 6 -'!C41</f>
        <v>3935.551901336074</v>
      </c>
      <c r="I41" s="14">
        <v>182300</v>
      </c>
      <c r="J41" s="15">
        <f>I41/'- 3 -'!E41</f>
        <v>0.029166068039653055</v>
      </c>
      <c r="K41" s="14">
        <f>IF('- 6 -'!D41=0,"",I41/'- 6 -'!D41)</f>
        <v>4501.234567901234</v>
      </c>
    </row>
    <row r="42" spans="1:11" ht="12.75">
      <c r="A42" s="16">
        <v>33</v>
      </c>
      <c r="B42" s="17" t="s">
        <v>175</v>
      </c>
      <c r="C42" s="18">
        <v>632018</v>
      </c>
      <c r="D42" s="19">
        <f>C42/'- 3 -'!E42</f>
        <v>0.05607206829951213</v>
      </c>
      <c r="E42" s="18">
        <f>C42/'- 6 -'!J42</f>
        <v>361.89761795694</v>
      </c>
      <c r="F42" s="18">
        <v>3139907</v>
      </c>
      <c r="G42" s="19">
        <f>F42/'- 3 -'!E42</f>
        <v>0.2785697238972881</v>
      </c>
      <c r="H42" s="18">
        <f>F42/'- 6 -'!C42</f>
        <v>2544.701353432207</v>
      </c>
      <c r="I42" s="18">
        <v>0</v>
      </c>
      <c r="J42" s="19">
        <f>I42/'- 3 -'!E42</f>
        <v>0</v>
      </c>
      <c r="K42" s="18">
        <f>IF('- 6 -'!D42=0,"",I42/'- 6 -'!D42)</f>
      </c>
    </row>
    <row r="43" spans="1:11" ht="12.75">
      <c r="A43" s="12">
        <v>34</v>
      </c>
      <c r="B43" s="13" t="s">
        <v>176</v>
      </c>
      <c r="C43" s="14">
        <v>275025</v>
      </c>
      <c r="D43" s="15">
        <f>C43/'- 3 -'!E43</f>
        <v>0.05309468508736757</v>
      </c>
      <c r="E43" s="14">
        <f>C43/'- 6 -'!J43</f>
        <v>348.13291139240505</v>
      </c>
      <c r="F43" s="14">
        <v>2604815</v>
      </c>
      <c r="G43" s="15">
        <f>F43/'- 3 -'!E43</f>
        <v>0.5028700377632992</v>
      </c>
      <c r="H43" s="14">
        <f>F43/'- 6 -'!C43</f>
        <v>3297.23417721519</v>
      </c>
      <c r="I43" s="14">
        <v>0</v>
      </c>
      <c r="J43" s="15">
        <f>I43/'- 3 -'!E43</f>
        <v>0</v>
      </c>
      <c r="K43" s="14">
        <f>IF('- 6 -'!D43=0,"",I43/'- 6 -'!D43)</f>
      </c>
    </row>
    <row r="44" spans="1:11" ht="12.75">
      <c r="A44" s="16">
        <v>35</v>
      </c>
      <c r="B44" s="17" t="s">
        <v>177</v>
      </c>
      <c r="C44" s="18">
        <v>743853</v>
      </c>
      <c r="D44" s="19">
        <f>C44/'- 3 -'!E44</f>
        <v>0.059414479198666166</v>
      </c>
      <c r="E44" s="18">
        <f>C44/'- 6 -'!J44</f>
        <v>422.2119423317062</v>
      </c>
      <c r="F44" s="18">
        <v>4765025</v>
      </c>
      <c r="G44" s="19">
        <f>F44/'- 3 -'!E44</f>
        <v>0.3806013805733448</v>
      </c>
      <c r="H44" s="18">
        <f>F44/'- 6 -'!C44</f>
        <v>3404.0755822260326</v>
      </c>
      <c r="I44" s="18">
        <v>0</v>
      </c>
      <c r="J44" s="19">
        <f>I44/'- 3 -'!E44</f>
        <v>0</v>
      </c>
      <c r="K44" s="18">
        <f>IF('- 6 -'!D44=0,"",I44/'- 6 -'!D44)</f>
      </c>
    </row>
    <row r="45" spans="1:11" ht="12.75">
      <c r="A45" s="12">
        <v>36</v>
      </c>
      <c r="B45" s="13" t="s">
        <v>178</v>
      </c>
      <c r="C45" s="14">
        <v>414603</v>
      </c>
      <c r="D45" s="15">
        <f>C45/'- 3 -'!E45</f>
        <v>0.05915661039389876</v>
      </c>
      <c r="E45" s="14">
        <f>C45/'- 6 -'!J45</f>
        <v>377.94257064721967</v>
      </c>
      <c r="F45" s="14">
        <v>3359797</v>
      </c>
      <c r="G45" s="15">
        <f>F45/'- 3 -'!E45</f>
        <v>0.4793843800734434</v>
      </c>
      <c r="H45" s="14">
        <f>F45/'- 6 -'!C45</f>
        <v>3062.7137648131265</v>
      </c>
      <c r="I45" s="14">
        <v>0</v>
      </c>
      <c r="J45" s="15">
        <f>I45/'- 3 -'!E45</f>
        <v>0</v>
      </c>
      <c r="K45" s="14">
        <f>IF('- 6 -'!D45=0,"",I45/'- 6 -'!D45)</f>
      </c>
    </row>
    <row r="46" spans="1:11" ht="12.75">
      <c r="A46" s="16">
        <v>37</v>
      </c>
      <c r="B46" s="17" t="s">
        <v>179</v>
      </c>
      <c r="C46" s="18">
        <v>351474</v>
      </c>
      <c r="D46" s="19">
        <f>C46/'- 3 -'!E46</f>
        <v>0.055928996166669236</v>
      </c>
      <c r="E46" s="18">
        <f>C46/'- 6 -'!J46</f>
        <v>368.8079748163694</v>
      </c>
      <c r="F46" s="18">
        <v>3252869</v>
      </c>
      <c r="G46" s="19">
        <f>F46/'- 3 -'!E46</f>
        <v>0.5176192202884913</v>
      </c>
      <c r="H46" s="18">
        <f>F46/'- 6 -'!C46</f>
        <v>3413.293809024134</v>
      </c>
      <c r="I46" s="18">
        <v>0</v>
      </c>
      <c r="J46" s="19">
        <f>I46/'- 3 -'!E46</f>
        <v>0</v>
      </c>
      <c r="K46" s="18">
        <f>IF('- 6 -'!D46=0,"",I46/'- 6 -'!D46)</f>
      </c>
    </row>
    <row r="47" spans="1:11" ht="12.75">
      <c r="A47" s="12">
        <v>38</v>
      </c>
      <c r="B47" s="13" t="s">
        <v>180</v>
      </c>
      <c r="C47" s="14">
        <v>461450</v>
      </c>
      <c r="D47" s="15">
        <f>C47/'- 3 -'!E47</f>
        <v>0.054825896738165084</v>
      </c>
      <c r="E47" s="14">
        <f>C47/'- 6 -'!J47</f>
        <v>362.8892733564014</v>
      </c>
      <c r="F47" s="14">
        <v>4006177</v>
      </c>
      <c r="G47" s="15">
        <f>F47/'- 3 -'!E47</f>
        <v>0.47598276414955465</v>
      </c>
      <c r="H47" s="14">
        <f>F47/'- 6 -'!C47</f>
        <v>3150.5009436929854</v>
      </c>
      <c r="I47" s="14">
        <v>0</v>
      </c>
      <c r="J47" s="15">
        <f>I47/'- 3 -'!E47</f>
        <v>0</v>
      </c>
      <c r="K47" s="14">
        <f>IF('- 6 -'!D47=0,"",I47/'- 6 -'!D47)</f>
      </c>
    </row>
    <row r="48" spans="1:11" ht="12.75">
      <c r="A48" s="16">
        <v>39</v>
      </c>
      <c r="B48" s="17" t="s">
        <v>181</v>
      </c>
      <c r="C48" s="18">
        <v>812024</v>
      </c>
      <c r="D48" s="19">
        <f>C48/'- 3 -'!E48</f>
        <v>0.059055122691391126</v>
      </c>
      <c r="E48" s="18">
        <f>C48/'- 6 -'!J48</f>
        <v>377.68558139534883</v>
      </c>
      <c r="F48" s="18">
        <v>7656557</v>
      </c>
      <c r="G48" s="19">
        <f>F48/'- 3 -'!E48</f>
        <v>0.5568294939911007</v>
      </c>
      <c r="H48" s="18">
        <f>F48/'- 6 -'!C48</f>
        <v>3561.1893023255816</v>
      </c>
      <c r="I48" s="18">
        <v>0</v>
      </c>
      <c r="J48" s="19">
        <f>I48/'- 3 -'!E48</f>
        <v>0</v>
      </c>
      <c r="K48" s="18">
        <f>IF('- 6 -'!D48=0,"",I48/'- 6 -'!D48)</f>
      </c>
    </row>
    <row r="49" spans="1:11" ht="12.75">
      <c r="A49" s="12">
        <v>40</v>
      </c>
      <c r="B49" s="13" t="s">
        <v>182</v>
      </c>
      <c r="C49" s="14">
        <v>2343455</v>
      </c>
      <c r="D49" s="15">
        <f>C49/'- 3 -'!E49</f>
        <v>0.06014579147568268</v>
      </c>
      <c r="E49" s="14">
        <f>C49/'- 6 -'!J49</f>
        <v>334.4114331378341</v>
      </c>
      <c r="F49" s="14">
        <v>17162963</v>
      </c>
      <c r="G49" s="15">
        <f>F49/'- 3 -'!E49</f>
        <v>0.44049490760558974</v>
      </c>
      <c r="H49" s="14">
        <f>F49/'- 6 -'!C49</f>
        <v>2908.3852436792517</v>
      </c>
      <c r="I49" s="14">
        <v>0</v>
      </c>
      <c r="J49" s="15">
        <f>I49/'- 3 -'!E49</f>
        <v>0</v>
      </c>
      <c r="K49" s="14">
        <f>IF('- 6 -'!D49=0,"",I49/'- 6 -'!D49)</f>
      </c>
    </row>
    <row r="50" spans="1:11" ht="12.75">
      <c r="A50" s="16">
        <v>41</v>
      </c>
      <c r="B50" s="17" t="s">
        <v>183</v>
      </c>
      <c r="C50" s="18">
        <v>673769</v>
      </c>
      <c r="D50" s="19">
        <f>C50/'- 3 -'!E50</f>
        <v>0.058614878355047126</v>
      </c>
      <c r="E50" s="18">
        <f>C50/'- 6 -'!J50</f>
        <v>401.33964736716706</v>
      </c>
      <c r="F50" s="18">
        <v>5904921</v>
      </c>
      <c r="G50" s="19">
        <f>F50/'- 3 -'!E50</f>
        <v>0.513701618969058</v>
      </c>
      <c r="H50" s="18">
        <f>F50/'- 6 -'!C50</f>
        <v>3517.3463187991424</v>
      </c>
      <c r="I50" s="18">
        <v>0</v>
      </c>
      <c r="J50" s="19">
        <f>I50/'- 3 -'!E50</f>
        <v>0</v>
      </c>
      <c r="K50" s="18">
        <f>IF('- 6 -'!D50=0,"",I50/'- 6 -'!D50)</f>
      </c>
    </row>
    <row r="51" spans="1:11" ht="12.75">
      <c r="A51" s="12">
        <v>42</v>
      </c>
      <c r="B51" s="13" t="s">
        <v>184</v>
      </c>
      <c r="C51" s="14">
        <v>325199</v>
      </c>
      <c r="D51" s="15">
        <f>C51/'- 3 -'!E51</f>
        <v>0.045904237565605535</v>
      </c>
      <c r="E51" s="14">
        <f>C51/'- 6 -'!J51</f>
        <v>290.74564148413054</v>
      </c>
      <c r="F51" s="14">
        <v>3830925</v>
      </c>
      <c r="G51" s="15">
        <f>F51/'- 3 -'!E51</f>
        <v>0.5407633212156784</v>
      </c>
      <c r="H51" s="14">
        <f>F51/'- 6 -'!C51</f>
        <v>3425.055878408583</v>
      </c>
      <c r="I51" s="14">
        <v>0</v>
      </c>
      <c r="J51" s="15">
        <f>I51/'- 3 -'!E51</f>
        <v>0</v>
      </c>
      <c r="K51" s="14">
        <f>IF('- 6 -'!D51=0,"",I51/'- 6 -'!D51)</f>
      </c>
    </row>
    <row r="52" spans="1:11" ht="12.75">
      <c r="A52" s="16">
        <v>43</v>
      </c>
      <c r="B52" s="17" t="s">
        <v>185</v>
      </c>
      <c r="C52" s="18">
        <v>297323</v>
      </c>
      <c r="D52" s="19">
        <f>C52/'- 3 -'!E52</f>
        <v>0.04748160170377573</v>
      </c>
      <c r="E52" s="18">
        <f>C52/'- 6 -'!J52</f>
        <v>329.2613510520487</v>
      </c>
      <c r="F52" s="18">
        <v>3438324</v>
      </c>
      <c r="G52" s="19">
        <f>F52/'- 3 -'!E52</f>
        <v>0.5490901500944528</v>
      </c>
      <c r="H52" s="18">
        <f>F52/'- 6 -'!C52</f>
        <v>3807.667774086379</v>
      </c>
      <c r="I52" s="18">
        <v>0</v>
      </c>
      <c r="J52" s="19">
        <f>I52/'- 3 -'!E52</f>
        <v>0</v>
      </c>
      <c r="K52" s="18">
        <f>IF('- 6 -'!D52=0,"",I52/'- 6 -'!D52)</f>
      </c>
    </row>
    <row r="53" spans="1:11" ht="12.75">
      <c r="A53" s="12">
        <v>44</v>
      </c>
      <c r="B53" s="13" t="s">
        <v>186</v>
      </c>
      <c r="C53" s="14">
        <v>426972</v>
      </c>
      <c r="D53" s="15">
        <f>C53/'- 3 -'!E53</f>
        <v>0.05074523733035925</v>
      </c>
      <c r="E53" s="14">
        <f>C53/'- 6 -'!J53</f>
        <v>332.76595744680856</v>
      </c>
      <c r="F53" s="14">
        <v>4345502</v>
      </c>
      <c r="G53" s="15">
        <f>F53/'- 3 -'!E53</f>
        <v>0.516458995694216</v>
      </c>
      <c r="H53" s="14">
        <f>F53/'- 6 -'!C53</f>
        <v>3386.7212220403712</v>
      </c>
      <c r="I53" s="14">
        <v>0</v>
      </c>
      <c r="J53" s="15">
        <f>I53/'- 3 -'!E53</f>
        <v>0</v>
      </c>
      <c r="K53" s="14">
        <f>IF('- 6 -'!D53=0,"",I53/'- 6 -'!D53)</f>
      </c>
    </row>
    <row r="54" spans="1:11" ht="12.75">
      <c r="A54" s="16">
        <v>45</v>
      </c>
      <c r="B54" s="17" t="s">
        <v>187</v>
      </c>
      <c r="C54" s="18">
        <v>718084</v>
      </c>
      <c r="D54" s="19">
        <f>C54/'- 3 -'!E54</f>
        <v>0.06712312530589795</v>
      </c>
      <c r="E54" s="18">
        <f>C54/'- 6 -'!J54</f>
        <v>390.98551671567026</v>
      </c>
      <c r="F54" s="18">
        <v>3603749</v>
      </c>
      <c r="G54" s="19">
        <f>F54/'- 3 -'!E54</f>
        <v>0.33686155895132663</v>
      </c>
      <c r="H54" s="18">
        <f>F54/'- 6 -'!C54</f>
        <v>2851.9697689142135</v>
      </c>
      <c r="I54" s="18">
        <v>0</v>
      </c>
      <c r="J54" s="19">
        <f>I54/'- 3 -'!E54</f>
        <v>0</v>
      </c>
      <c r="K54" s="18">
        <f>IF('- 6 -'!D54=0,"",I54/'- 6 -'!D54)</f>
      </c>
    </row>
    <row r="55" spans="1:11" ht="12.75">
      <c r="A55" s="12">
        <v>46</v>
      </c>
      <c r="B55" s="13" t="s">
        <v>188</v>
      </c>
      <c r="C55" s="14">
        <v>684002</v>
      </c>
      <c r="D55" s="15">
        <f>C55/'- 3 -'!E55</f>
        <v>0.06612860952146712</v>
      </c>
      <c r="E55" s="14">
        <f>C55/'- 6 -'!J55</f>
        <v>485.96944937833035</v>
      </c>
      <c r="F55" s="14">
        <v>3890250</v>
      </c>
      <c r="G55" s="15">
        <f>F55/'- 3 -'!E55</f>
        <v>0.3761053669300492</v>
      </c>
      <c r="H55" s="14">
        <f>F55/'- 6 -'!C55</f>
        <v>3696.1995249406177</v>
      </c>
      <c r="I55" s="14">
        <v>0</v>
      </c>
      <c r="J55" s="15">
        <f>I55/'- 3 -'!E55</f>
        <v>0</v>
      </c>
      <c r="K55" s="14">
        <f>IF('- 6 -'!D55=0,"",I55/'- 6 -'!D55)</f>
      </c>
    </row>
    <row r="56" spans="1:11" ht="12.75">
      <c r="A56" s="16">
        <v>47</v>
      </c>
      <c r="B56" s="17" t="s">
        <v>189</v>
      </c>
      <c r="C56" s="18">
        <v>502330</v>
      </c>
      <c r="D56" s="19">
        <f>C56/'- 3 -'!E56</f>
        <v>0.06464599199482554</v>
      </c>
      <c r="E56" s="18">
        <f>C56/'- 6 -'!J56</f>
        <v>389.07133452095115</v>
      </c>
      <c r="F56" s="18">
        <v>2611767</v>
      </c>
      <c r="G56" s="19">
        <f>F56/'- 3 -'!E56</f>
        <v>0.3361142447680798</v>
      </c>
      <c r="H56" s="18">
        <f>F56/'- 6 -'!C56</f>
        <v>3208.1648446136837</v>
      </c>
      <c r="I56" s="18">
        <v>0</v>
      </c>
      <c r="J56" s="19">
        <f>I56/'- 3 -'!E56</f>
        <v>0</v>
      </c>
      <c r="K56" s="18">
        <f>IF('- 6 -'!D56=0,"",I56/'- 6 -'!D56)</f>
      </c>
    </row>
    <row r="57" spans="1:11" ht="12.75">
      <c r="A57" s="12">
        <v>48</v>
      </c>
      <c r="B57" s="13" t="s">
        <v>190</v>
      </c>
      <c r="C57" s="14">
        <v>2446675</v>
      </c>
      <c r="D57" s="15">
        <f>C57/'- 3 -'!E57</f>
        <v>0.04634267186952683</v>
      </c>
      <c r="E57" s="14">
        <f>C57/'- 6 -'!J57</f>
        <v>457.27969348659</v>
      </c>
      <c r="F57" s="14">
        <v>21922922</v>
      </c>
      <c r="G57" s="15">
        <f>F57/'- 3 -'!E57</f>
        <v>0.41524386388352796</v>
      </c>
      <c r="H57" s="14">
        <f>F57/'- 6 -'!C57</f>
        <v>4097.359499112233</v>
      </c>
      <c r="I57" s="14">
        <v>0</v>
      </c>
      <c r="J57" s="15">
        <f>I57/'- 3 -'!E57</f>
        <v>0</v>
      </c>
      <c r="K57" s="14">
        <f>IF('- 6 -'!D57=0,"",I57/'- 6 -'!D57)</f>
      </c>
    </row>
    <row r="58" spans="1:11" ht="12.75">
      <c r="A58" s="16">
        <v>49</v>
      </c>
      <c r="B58" s="17" t="s">
        <v>191</v>
      </c>
      <c r="C58" s="18">
        <v>2131250</v>
      </c>
      <c r="D58" s="19">
        <f>C58/'- 3 -'!E58</f>
        <v>0.07456982352642332</v>
      </c>
      <c r="E58" s="18">
        <f>C58/'- 6 -'!J58</f>
        <v>510.8706074116688</v>
      </c>
      <c r="F58" s="18">
        <v>0</v>
      </c>
      <c r="G58" s="19">
        <f>F58/'- 3 -'!E58</f>
        <v>0</v>
      </c>
      <c r="H58" s="18"/>
      <c r="I58" s="18">
        <v>15084584</v>
      </c>
      <c r="J58" s="19">
        <f>I58/'- 3 -'!E58</f>
        <v>0.5277910929499161</v>
      </c>
      <c r="K58" s="18">
        <f>IF('- 6 -'!D58=0,"",I58/'- 6 -'!D58)</f>
        <v>3615.8454384198667</v>
      </c>
    </row>
    <row r="59" spans="1:11" ht="12.75">
      <c r="A59" s="12">
        <v>2264</v>
      </c>
      <c r="B59" s="13" t="s">
        <v>192</v>
      </c>
      <c r="C59" s="14">
        <v>154910</v>
      </c>
      <c r="D59" s="15">
        <f>C59/'- 3 -'!E59</f>
        <v>0.08411561050198954</v>
      </c>
      <c r="E59" s="14">
        <f>C59/'- 6 -'!J59</f>
        <v>763.1034482758621</v>
      </c>
      <c r="F59" s="14">
        <v>861040</v>
      </c>
      <c r="G59" s="15">
        <f>F59/'- 3 -'!E59</f>
        <v>0.4675418324616427</v>
      </c>
      <c r="H59" s="14">
        <f>F59/'- 6 -'!C59</f>
        <v>4241.5763546798025</v>
      </c>
      <c r="I59" s="14">
        <v>0</v>
      </c>
      <c r="J59" s="15">
        <f>I59/'- 3 -'!E59</f>
        <v>0</v>
      </c>
      <c r="K59" s="14">
        <f>IF('- 6 -'!D59=0,"",I59/'- 6 -'!D59)</f>
      </c>
    </row>
    <row r="60" spans="1:11" ht="12.75">
      <c r="A60" s="16">
        <v>2309</v>
      </c>
      <c r="B60" s="17" t="s">
        <v>193</v>
      </c>
      <c r="C60" s="18">
        <v>108578</v>
      </c>
      <c r="D60" s="19">
        <f>C60/'- 3 -'!E60</f>
        <v>0.05257953418459059</v>
      </c>
      <c r="E60" s="18">
        <f>C60/'- 6 -'!J60</f>
        <v>375.05354058721935</v>
      </c>
      <c r="F60" s="18">
        <v>1193593</v>
      </c>
      <c r="G60" s="19">
        <f>F60/'- 3 -'!E60</f>
        <v>0.5780044202876092</v>
      </c>
      <c r="H60" s="18">
        <f>F60/'- 6 -'!C60</f>
        <v>4122.94645941278</v>
      </c>
      <c r="I60" s="18">
        <v>0</v>
      </c>
      <c r="J60" s="19">
        <f>I60/'- 3 -'!E60</f>
        <v>0</v>
      </c>
      <c r="K60" s="18">
        <f>IF('- 6 -'!D60=0,"",I60/'- 6 -'!D60)</f>
      </c>
    </row>
    <row r="61" spans="1:11" ht="12.75">
      <c r="A61" s="12">
        <v>2312</v>
      </c>
      <c r="B61" s="13" t="s">
        <v>194</v>
      </c>
      <c r="C61" s="14">
        <v>134086</v>
      </c>
      <c r="D61" s="15">
        <f>C61/'- 3 -'!E61</f>
        <v>0.07432577378104922</v>
      </c>
      <c r="E61" s="14">
        <f>C61/'- 6 -'!J61</f>
        <v>566.9598308668076</v>
      </c>
      <c r="F61" s="14">
        <v>1059451</v>
      </c>
      <c r="G61" s="15">
        <f>F61/'- 3 -'!E61</f>
        <v>0.5872687331869574</v>
      </c>
      <c r="H61" s="14">
        <f>F61/'- 6 -'!C61</f>
        <v>4479.708245243129</v>
      </c>
      <c r="I61" s="14">
        <v>0</v>
      </c>
      <c r="J61" s="15">
        <f>I61/'- 3 -'!E61</f>
        <v>0</v>
      </c>
      <c r="K61" s="14">
        <f>IF('- 6 -'!D61=0,"",I61/'- 6 -'!D61)</f>
      </c>
    </row>
    <row r="62" spans="1:11" ht="12.75">
      <c r="A62" s="16">
        <v>2355</v>
      </c>
      <c r="B62" s="17" t="s">
        <v>196</v>
      </c>
      <c r="C62" s="18">
        <v>1471097</v>
      </c>
      <c r="D62" s="19">
        <f>C62/'- 3 -'!E62</f>
        <v>0.06477935779004336</v>
      </c>
      <c r="E62" s="18">
        <f>C62/'- 6 -'!J62</f>
        <v>463.2209207128912</v>
      </c>
      <c r="F62" s="18">
        <v>9839507</v>
      </c>
      <c r="G62" s="19">
        <f>F62/'- 3 -'!E62</f>
        <v>0.43328002465550275</v>
      </c>
      <c r="H62" s="18">
        <f>F62/'- 6 -'!C62</f>
        <v>3571.7681864382166</v>
      </c>
      <c r="I62" s="18">
        <v>0</v>
      </c>
      <c r="J62" s="19">
        <f>I62/'- 3 -'!E62</f>
        <v>0</v>
      </c>
      <c r="K62" s="18">
        <f>IF('- 6 -'!D62=0,"",I62/'- 6 -'!D62)</f>
      </c>
    </row>
    <row r="63" spans="1:11" ht="12.75">
      <c r="A63" s="12">
        <v>2439</v>
      </c>
      <c r="B63" s="13" t="s">
        <v>197</v>
      </c>
      <c r="C63" s="14">
        <v>41373.74</v>
      </c>
      <c r="D63" s="15">
        <f>C63/'- 3 -'!E63</f>
        <v>0.04073224662592097</v>
      </c>
      <c r="E63" s="14">
        <f>C63/'- 6 -'!J63</f>
        <v>329.67123505976093</v>
      </c>
      <c r="F63" s="14">
        <v>415372.94</v>
      </c>
      <c r="G63" s="15">
        <f>F63/'- 3 -'!E63</f>
        <v>0.4089326474670618</v>
      </c>
      <c r="H63" s="14">
        <f>F63/'- 6 -'!C63</f>
        <v>3309.7445418326693</v>
      </c>
      <c r="I63" s="14">
        <v>0</v>
      </c>
      <c r="J63" s="15">
        <f>I63/'- 3 -'!E63</f>
        <v>0</v>
      </c>
      <c r="K63" s="14">
        <f>IF('- 6 -'!D63=0,"",I63/'- 6 -'!D63)</f>
      </c>
    </row>
    <row r="64" spans="1:11" ht="12.75">
      <c r="A64" s="16">
        <v>2460</v>
      </c>
      <c r="B64" s="17" t="s">
        <v>198</v>
      </c>
      <c r="C64" s="18">
        <v>169404</v>
      </c>
      <c r="D64" s="19">
        <f>C64/'- 3 -'!E64</f>
        <v>0.06552423565888595</v>
      </c>
      <c r="E64" s="18">
        <f>C64/'- 6 -'!J64</f>
        <v>538.6454689984101</v>
      </c>
      <c r="F64" s="18">
        <v>1487484</v>
      </c>
      <c r="G64" s="19">
        <f>F64/'- 3 -'!E64</f>
        <v>0.5753479974193189</v>
      </c>
      <c r="H64" s="18">
        <f>F64/'- 6 -'!C64</f>
        <v>4729.678855325914</v>
      </c>
      <c r="I64" s="18">
        <v>0</v>
      </c>
      <c r="J64" s="19">
        <f>I64/'- 3 -'!E64</f>
        <v>0</v>
      </c>
      <c r="K64" s="18">
        <f>IF('- 6 -'!D64=0,"",I64/'- 6 -'!D64)</f>
      </c>
    </row>
    <row r="65" spans="1:11" ht="12.75">
      <c r="A65" s="12">
        <v>3000</v>
      </c>
      <c r="B65" s="13" t="s">
        <v>199</v>
      </c>
      <c r="C65" s="14"/>
      <c r="D65" s="15"/>
      <c r="E65" s="14"/>
      <c r="F65" s="14"/>
      <c r="G65" s="15"/>
      <c r="H65" s="14"/>
      <c r="I65" s="14">
        <v>0</v>
      </c>
      <c r="J65" s="15">
        <f>I65/'- 3 -'!E65</f>
        <v>0</v>
      </c>
      <c r="K65" s="14">
        <f>IF('- 6 -'!D65=0,"",I65/'- 6 -'!D65)</f>
      </c>
    </row>
    <row r="66" spans="1:11" ht="4.5" customHeight="1">
      <c r="A66" s="20"/>
      <c r="B66" s="20"/>
      <c r="C66" s="21"/>
      <c r="D66" s="22"/>
      <c r="E66" s="21"/>
      <c r="F66" s="21"/>
      <c r="G66" s="22"/>
      <c r="H66" s="21"/>
      <c r="I66" s="21"/>
      <c r="J66" s="22"/>
      <c r="K66" s="21"/>
    </row>
    <row r="67" spans="1:11" ht="12.75">
      <c r="A67" s="23"/>
      <c r="B67" s="24" t="s">
        <v>200</v>
      </c>
      <c r="C67" s="25">
        <f>SUM(C11:C65)</f>
        <v>71097090.52</v>
      </c>
      <c r="D67" s="26">
        <f>C67/'- 3 -'!E67</f>
        <v>0.0626847471343848</v>
      </c>
      <c r="E67" s="25">
        <f>C67/'- 6 -'!J67</f>
        <v>408.24539296892283</v>
      </c>
      <c r="F67" s="25">
        <f>SUM(F11:F65)</f>
        <v>436995862.19</v>
      </c>
      <c r="G67" s="26">
        <f>F67/'- 3 -'!E67</f>
        <v>0.3852896780979641</v>
      </c>
      <c r="H67" s="25">
        <f>F67/'- 6 -'!C67</f>
        <v>3334.4412292682773</v>
      </c>
      <c r="I67" s="25">
        <f>SUM(I11:I65)</f>
        <v>17125719.21</v>
      </c>
      <c r="J67" s="26">
        <f>I67/'- 3 -'!E67</f>
        <v>0.015099371441526694</v>
      </c>
      <c r="K67" s="25">
        <f>I67/'- 6 -'!D67</f>
        <v>3529.4023885580036</v>
      </c>
    </row>
    <row r="68" spans="1:11" ht="4.5" customHeight="1">
      <c r="A68" s="20"/>
      <c r="B68" s="20"/>
      <c r="C68" s="21"/>
      <c r="D68" s="22"/>
      <c r="E68" s="21"/>
      <c r="F68" s="21"/>
      <c r="G68" s="22"/>
      <c r="H68" s="21"/>
      <c r="I68" s="21"/>
      <c r="J68" s="22"/>
      <c r="K68" s="21"/>
    </row>
    <row r="69" spans="1:11" ht="12.75">
      <c r="A69" s="16">
        <v>2155</v>
      </c>
      <c r="B69" s="17" t="s">
        <v>201</v>
      </c>
      <c r="C69" s="18">
        <v>57616.63</v>
      </c>
      <c r="D69" s="19">
        <f>C69/'- 3 -'!E69</f>
        <v>0.05433944266558761</v>
      </c>
      <c r="E69" s="18">
        <f>C69/'- 6 -'!J69</f>
        <v>468.42788617886174</v>
      </c>
      <c r="F69" s="18">
        <v>740376.98</v>
      </c>
      <c r="G69" s="19">
        <f>F69/'- 3 -'!E69</f>
        <v>0.6982649359330961</v>
      </c>
      <c r="H69" s="18">
        <f>F69/'- 6 -'!C69</f>
        <v>6019.325040650407</v>
      </c>
      <c r="I69" s="18">
        <v>0</v>
      </c>
      <c r="J69" s="19">
        <f>I69/'- 3 -'!E69</f>
        <v>0</v>
      </c>
      <c r="K69" s="18">
        <f>IF('- 6 -'!D69=0,"",I69/'- 6 -'!D69)</f>
      </c>
    </row>
    <row r="70" spans="1:11" ht="12.75">
      <c r="A70" s="12">
        <v>2408</v>
      </c>
      <c r="B70" s="13" t="s">
        <v>203</v>
      </c>
      <c r="C70" s="14">
        <v>159582</v>
      </c>
      <c r="D70" s="15">
        <f>C70/'- 3 -'!E70</f>
        <v>0.06679832499794894</v>
      </c>
      <c r="E70" s="14">
        <f>C70/'- 6 -'!J70</f>
        <v>520.6590538336052</v>
      </c>
      <c r="F70" s="14">
        <v>1380438</v>
      </c>
      <c r="G70" s="15">
        <f>F70/'- 3 -'!E70</f>
        <v>0.5778279891436292</v>
      </c>
      <c r="H70" s="14">
        <f>F70/'- 6 -'!C70</f>
        <v>4503.876019575857</v>
      </c>
      <c r="I70" s="14">
        <v>0</v>
      </c>
      <c r="J70" s="15">
        <f>I70/'- 3 -'!E70</f>
        <v>0</v>
      </c>
      <c r="K70" s="14">
        <f>IF('- 6 -'!D70=0,"",I70/'- 6 -'!D70)</f>
      </c>
    </row>
    <row r="71" spans="3:11" ht="6.75" customHeight="1">
      <c r="C71" s="105"/>
      <c r="D71" s="105"/>
      <c r="E71" s="105"/>
      <c r="F71" s="105"/>
      <c r="G71" s="105"/>
      <c r="H71" s="105"/>
      <c r="I71" s="105"/>
      <c r="J71" s="105"/>
      <c r="K71" s="105"/>
    </row>
    <row r="72" spans="1:11" ht="12" customHeight="1">
      <c r="A72" s="63" t="s">
        <v>327</v>
      </c>
      <c r="B72" s="64" t="s">
        <v>514</v>
      </c>
      <c r="D72" s="105"/>
      <c r="E72" s="105"/>
      <c r="F72" s="105"/>
      <c r="G72" s="105"/>
      <c r="H72" s="105"/>
      <c r="I72" s="105"/>
      <c r="J72" s="105"/>
      <c r="K72" s="10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F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20.83203125" style="97" customWidth="1"/>
    <col min="4" max="5" width="15.83203125" style="97" customWidth="1"/>
    <col min="6" max="6" width="43.83203125" style="97" customWidth="1"/>
    <col min="7" max="16384" width="15.83203125" style="97" customWidth="1"/>
  </cols>
  <sheetData>
    <row r="1" spans="1:6" ht="6.75" customHeight="1">
      <c r="A1" s="20"/>
      <c r="B1" s="95"/>
      <c r="C1" s="96"/>
      <c r="D1" s="96"/>
      <c r="E1" s="96"/>
      <c r="F1" s="96"/>
    </row>
    <row r="2" spans="1:6" ht="12.75">
      <c r="A2" s="7"/>
      <c r="B2" s="98"/>
      <c r="C2" s="99" t="s">
        <v>0</v>
      </c>
      <c r="D2" s="99"/>
      <c r="E2" s="99"/>
      <c r="F2" s="100" t="s">
        <v>428</v>
      </c>
    </row>
    <row r="3" spans="1:6" ht="12.75">
      <c r="A3" s="8"/>
      <c r="B3" s="101"/>
      <c r="C3" s="102" t="str">
        <f>YEAR</f>
        <v>OPERATING FUND ACTUAL 1997/98</v>
      </c>
      <c r="D3" s="102"/>
      <c r="E3" s="102"/>
      <c r="F3" s="103"/>
    </row>
    <row r="4" spans="1:6" ht="12.75">
      <c r="A4" s="9"/>
      <c r="C4" s="96"/>
      <c r="D4" s="96"/>
      <c r="E4" s="96"/>
      <c r="F4" s="96"/>
    </row>
    <row r="5" spans="1:6" ht="16.5">
      <c r="A5" s="9"/>
      <c r="C5" s="426" t="s">
        <v>515</v>
      </c>
      <c r="D5" s="427"/>
      <c r="E5" s="428"/>
      <c r="F5" s="105"/>
    </row>
    <row r="6" spans="1:6" ht="12.75">
      <c r="A6" s="9"/>
      <c r="C6" s="106" t="s">
        <v>386</v>
      </c>
      <c r="D6" s="107"/>
      <c r="E6" s="108"/>
      <c r="F6" s="105"/>
    </row>
    <row r="7" spans="3:6" ht="12.75">
      <c r="C7" s="50" t="s">
        <v>45</v>
      </c>
      <c r="D7" s="51"/>
      <c r="E7" s="52"/>
      <c r="F7" s="105"/>
    </row>
    <row r="8" spans="1:6" ht="12.75">
      <c r="A8" s="109"/>
      <c r="B8" s="54"/>
      <c r="C8" s="110"/>
      <c r="D8" s="56"/>
      <c r="E8" s="57" t="s">
        <v>90</v>
      </c>
      <c r="F8" s="105"/>
    </row>
    <row r="9" spans="1:6" ht="12.75">
      <c r="A9" s="60" t="s">
        <v>121</v>
      </c>
      <c r="B9" s="61" t="s">
        <v>122</v>
      </c>
      <c r="C9" s="111" t="s">
        <v>123</v>
      </c>
      <c r="D9" s="62" t="s">
        <v>124</v>
      </c>
      <c r="E9" s="62" t="s">
        <v>125</v>
      </c>
      <c r="F9" s="105"/>
    </row>
    <row r="10" spans="1:6" ht="4.5" customHeight="1">
      <c r="A10" s="86"/>
      <c r="B10" s="86"/>
      <c r="C10" s="105"/>
      <c r="D10" s="105"/>
      <c r="E10" s="105"/>
      <c r="F10" s="105"/>
    </row>
    <row r="11" spans="1:6" ht="12.75">
      <c r="A11" s="112">
        <v>1</v>
      </c>
      <c r="B11" s="113" t="s">
        <v>144</v>
      </c>
      <c r="C11" s="113">
        <v>3016766</v>
      </c>
      <c r="D11" s="114">
        <f>C11/'- 3 -'!E11</f>
        <v>0.014255445101524688</v>
      </c>
      <c r="E11" s="113">
        <f>IF('- 6 -'!E11=0,"",C11/'- 6 -'!E11)</f>
        <v>3459.5940366972477</v>
      </c>
      <c r="F11" s="105"/>
    </row>
    <row r="12" spans="1:6" ht="12.75">
      <c r="A12" s="115">
        <v>2</v>
      </c>
      <c r="B12" s="116" t="s">
        <v>145</v>
      </c>
      <c r="C12" s="116">
        <v>2247252</v>
      </c>
      <c r="D12" s="117">
        <f>C12/'- 3 -'!E12</f>
        <v>0.04331097328232321</v>
      </c>
      <c r="E12" s="116">
        <f>IF('- 6 -'!E12=0,"",C12/'- 6 -'!E12)</f>
        <v>3536.1951219512193</v>
      </c>
      <c r="F12" s="105"/>
    </row>
    <row r="13" spans="1:6" ht="12.75">
      <c r="A13" s="112">
        <v>3</v>
      </c>
      <c r="B13" s="113" t="s">
        <v>146</v>
      </c>
      <c r="C13" s="113">
        <v>363610</v>
      </c>
      <c r="D13" s="114">
        <f>C13/'- 3 -'!E13</f>
        <v>0.009777197089669839</v>
      </c>
      <c r="E13" s="113">
        <f>IF('- 6 -'!E13=0,"",C13/'- 6 -'!E13)</f>
        <v>3189.561403508772</v>
      </c>
      <c r="F13" s="105"/>
    </row>
    <row r="14" spans="1:6" ht="12.75">
      <c r="A14" s="115">
        <v>4</v>
      </c>
      <c r="B14" s="116" t="s">
        <v>147</v>
      </c>
      <c r="C14" s="116">
        <v>3991697</v>
      </c>
      <c r="D14" s="117">
        <f>C14/'- 3 -'!E14</f>
        <v>0.141868426025549</v>
      </c>
      <c r="E14" s="116">
        <f>IF('- 6 -'!E14=0,"",C14/'- 6 -'!E14)</f>
        <v>3301.651778329198</v>
      </c>
      <c r="F14" s="105"/>
    </row>
    <row r="15" spans="1:6" ht="12.75">
      <c r="A15" s="112">
        <v>5</v>
      </c>
      <c r="B15" s="113" t="s">
        <v>148</v>
      </c>
      <c r="C15" s="113">
        <v>2770744</v>
      </c>
      <c r="D15" s="114">
        <f>C15/'- 3 -'!E15</f>
        <v>0.06624188886247363</v>
      </c>
      <c r="E15" s="113">
        <f>IF('- 6 -'!E15=0,"",C15/'- 6 -'!E15)</f>
        <v>3324.227954409118</v>
      </c>
      <c r="F15" s="105"/>
    </row>
    <row r="16" spans="1:6" ht="12.75">
      <c r="A16" s="115">
        <v>6</v>
      </c>
      <c r="B16" s="116" t="s">
        <v>149</v>
      </c>
      <c r="C16" s="116">
        <v>5448388</v>
      </c>
      <c r="D16" s="117">
        <f>C16/'- 3 -'!E16</f>
        <v>0.10330412576738095</v>
      </c>
      <c r="E16" s="116">
        <f>IF('- 6 -'!E16=0,"",C16/'- 6 -'!E16)</f>
        <v>2785.4744376278118</v>
      </c>
      <c r="F16" s="105"/>
    </row>
    <row r="17" spans="1:6" ht="12.75">
      <c r="A17" s="112">
        <v>8</v>
      </c>
      <c r="B17" s="113" t="s">
        <v>150</v>
      </c>
      <c r="C17" s="113">
        <v>801995</v>
      </c>
      <c r="D17" s="114">
        <f>C17/'- 3 -'!E17</f>
        <v>0.11329752525300328</v>
      </c>
      <c r="E17" s="113">
        <f>IF('- 6 -'!E17=0,"",C17/'- 6 -'!E17)</f>
        <v>3678.876146788991</v>
      </c>
      <c r="F17" s="105"/>
    </row>
    <row r="18" spans="1:6" ht="12.75">
      <c r="A18" s="115">
        <v>9</v>
      </c>
      <c r="B18" s="116" t="s">
        <v>151</v>
      </c>
      <c r="C18" s="17">
        <v>0</v>
      </c>
      <c r="D18" s="117">
        <f>C18/'- 3 -'!E18</f>
        <v>0</v>
      </c>
      <c r="E18" s="116">
        <f>IF('- 6 -'!E18=0,"",C18/'- 6 -'!E18)</f>
      </c>
      <c r="F18" s="105"/>
    </row>
    <row r="19" spans="1:6" ht="12.75">
      <c r="A19" s="112">
        <v>10</v>
      </c>
      <c r="B19" s="113" t="s">
        <v>152</v>
      </c>
      <c r="C19" s="113">
        <v>571741</v>
      </c>
      <c r="D19" s="114">
        <f>C19/'- 3 -'!E19</f>
        <v>0.010975908274786396</v>
      </c>
      <c r="E19" s="113">
        <f>IF('- 6 -'!E19=0,"",C19/'- 6 -'!E19)</f>
        <v>2696.8915094339623</v>
      </c>
      <c r="F19" s="105"/>
    </row>
    <row r="20" spans="1:6" ht="12.75">
      <c r="A20" s="115">
        <v>11</v>
      </c>
      <c r="B20" s="116" t="s">
        <v>153</v>
      </c>
      <c r="C20" s="116">
        <v>486683</v>
      </c>
      <c r="D20" s="117">
        <f>C20/'- 3 -'!E20</f>
        <v>0.017921712779036307</v>
      </c>
      <c r="E20" s="116">
        <f>IF('- 6 -'!E20=0,"",C20/'- 6 -'!E20)</f>
        <v>2630.718918918919</v>
      </c>
      <c r="F20" s="105"/>
    </row>
    <row r="21" spans="1:6" ht="12.75">
      <c r="A21" s="112">
        <v>12</v>
      </c>
      <c r="B21" s="113" t="s">
        <v>154</v>
      </c>
      <c r="C21" s="113">
        <v>3455378</v>
      </c>
      <c r="D21" s="114">
        <f>C21/'- 3 -'!E21</f>
        <v>0.07698270264253709</v>
      </c>
      <c r="E21" s="113">
        <f>IF('- 6 -'!E21=0,"",C21/'- 6 -'!E21)</f>
        <v>3023.077865266842</v>
      </c>
      <c r="F21" s="105"/>
    </row>
    <row r="22" spans="1:6" ht="12.75">
      <c r="A22" s="115">
        <v>13</v>
      </c>
      <c r="B22" s="116" t="s">
        <v>155</v>
      </c>
      <c r="C22" s="116">
        <v>189366</v>
      </c>
      <c r="D22" s="117">
        <f>C22/'- 3 -'!E22</f>
        <v>0.010885097629440591</v>
      </c>
      <c r="E22" s="116">
        <f>IF('- 6 -'!E22=0,"",C22/'- 6 -'!E22)</f>
        <v>3054.2903225806454</v>
      </c>
      <c r="F22" s="105"/>
    </row>
    <row r="23" spans="1:6" ht="12.75">
      <c r="A23" s="112">
        <v>14</v>
      </c>
      <c r="B23" s="113" t="s">
        <v>156</v>
      </c>
      <c r="C23" s="113">
        <v>1518536</v>
      </c>
      <c r="D23" s="114">
        <f>C23/'- 3 -'!E23</f>
        <v>0.07214781984767264</v>
      </c>
      <c r="E23" s="113">
        <f>IF('- 6 -'!E23=0,"",C23/'- 6 -'!E23)</f>
        <v>2928.7097396335585</v>
      </c>
      <c r="F23" s="105"/>
    </row>
    <row r="24" spans="1:6" ht="12.75">
      <c r="A24" s="115">
        <v>15</v>
      </c>
      <c r="B24" s="116" t="s">
        <v>157</v>
      </c>
      <c r="C24" s="116">
        <v>0</v>
      </c>
      <c r="D24" s="117">
        <f>C24/'- 3 -'!E24</f>
        <v>0</v>
      </c>
      <c r="E24" s="116">
        <f>IF('- 6 -'!E24=0,"",C24/'- 6 -'!E24)</f>
      </c>
      <c r="F24" s="105"/>
    </row>
    <row r="25" spans="1:6" ht="12.75">
      <c r="A25" s="112">
        <v>16</v>
      </c>
      <c r="B25" s="113" t="s">
        <v>158</v>
      </c>
      <c r="C25" s="113">
        <v>0</v>
      </c>
      <c r="D25" s="114">
        <f>C25/'- 3 -'!E25</f>
        <v>0</v>
      </c>
      <c r="E25" s="113">
        <f>IF('- 6 -'!E25=0,"",C25/'- 6 -'!E25)</f>
      </c>
      <c r="F25" s="105"/>
    </row>
    <row r="26" spans="1:6" ht="12.75">
      <c r="A26" s="115">
        <v>17</v>
      </c>
      <c r="B26" s="116" t="s">
        <v>159</v>
      </c>
      <c r="C26" s="116">
        <v>661717.93</v>
      </c>
      <c r="D26" s="117">
        <f>C26/'- 3 -'!E26</f>
        <v>0.16018785010911724</v>
      </c>
      <c r="E26" s="116">
        <f>IF('- 6 -'!E26=0,"",C26/'- 6 -'!E26)</f>
        <v>2915.056960352423</v>
      </c>
      <c r="F26" s="105"/>
    </row>
    <row r="27" spans="1:6" ht="12.75">
      <c r="A27" s="112">
        <v>18</v>
      </c>
      <c r="B27" s="113" t="s">
        <v>160</v>
      </c>
      <c r="C27" s="113">
        <v>0</v>
      </c>
      <c r="D27" s="114">
        <f>C27/'- 3 -'!E27</f>
        <v>0</v>
      </c>
      <c r="E27" s="113">
        <f>IF('- 6 -'!E27=0,"",C27/'- 6 -'!E27)</f>
      </c>
      <c r="F27" s="105"/>
    </row>
    <row r="28" spans="1:6" ht="12.75">
      <c r="A28" s="115">
        <v>19</v>
      </c>
      <c r="B28" s="116" t="s">
        <v>161</v>
      </c>
      <c r="C28" s="116">
        <v>0</v>
      </c>
      <c r="D28" s="117">
        <f>C28/'- 3 -'!E28</f>
        <v>0</v>
      </c>
      <c r="E28" s="116">
        <f>IF('- 6 -'!E28=0,"",C28/'- 6 -'!E28)</f>
      </c>
      <c r="F28" s="105"/>
    </row>
    <row r="29" spans="1:6" ht="12.75">
      <c r="A29" s="112">
        <v>20</v>
      </c>
      <c r="B29" s="113" t="s">
        <v>162</v>
      </c>
      <c r="C29" s="113">
        <v>419403</v>
      </c>
      <c r="D29" s="114">
        <f>C29/'- 3 -'!E29</f>
        <v>0.06274267114069876</v>
      </c>
      <c r="E29" s="113">
        <f>IF('- 6 -'!E29=0,"",C29/'- 6 -'!E29)</f>
        <v>2723.396103896104</v>
      </c>
      <c r="F29" s="105"/>
    </row>
    <row r="30" spans="1:6" ht="12.75">
      <c r="A30" s="115">
        <v>21</v>
      </c>
      <c r="B30" s="116" t="s">
        <v>163</v>
      </c>
      <c r="C30" s="116">
        <v>146095</v>
      </c>
      <c r="D30" s="117">
        <f>C30/'- 3 -'!E30</f>
        <v>0.0076038683102340795</v>
      </c>
      <c r="E30" s="116">
        <f>IF('- 6 -'!E30=0,"",C30/'- 6 -'!E30)</f>
        <v>2608.839285714286</v>
      </c>
      <c r="F30" s="105"/>
    </row>
    <row r="31" spans="1:6" ht="12.75">
      <c r="A31" s="112">
        <v>22</v>
      </c>
      <c r="B31" s="113" t="s">
        <v>164</v>
      </c>
      <c r="C31" s="113">
        <v>0</v>
      </c>
      <c r="D31" s="114">
        <f>C31/'- 3 -'!E31</f>
        <v>0</v>
      </c>
      <c r="E31" s="113">
        <f>IF('- 6 -'!E31=0,"",C31/'- 6 -'!E31)</f>
      </c>
      <c r="F31" s="105"/>
    </row>
    <row r="32" spans="1:6" ht="12.75">
      <c r="A32" s="115">
        <v>23</v>
      </c>
      <c r="B32" s="116" t="s">
        <v>165</v>
      </c>
      <c r="C32" s="116">
        <v>0</v>
      </c>
      <c r="D32" s="117">
        <f>C32/'- 3 -'!E32</f>
        <v>0</v>
      </c>
      <c r="E32" s="116">
        <f>IF('- 6 -'!E32=0,"",C32/'- 6 -'!E32)</f>
      </c>
      <c r="F32" s="105"/>
    </row>
    <row r="33" spans="1:6" ht="12.75">
      <c r="A33" s="112">
        <v>24</v>
      </c>
      <c r="B33" s="113" t="s">
        <v>166</v>
      </c>
      <c r="C33" s="113">
        <v>0</v>
      </c>
      <c r="D33" s="114">
        <f>C33/'- 3 -'!E33</f>
        <v>0</v>
      </c>
      <c r="E33" s="113">
        <f>IF('- 6 -'!E33=0,"",C33/'- 6 -'!E33)</f>
      </c>
      <c r="F33" s="105"/>
    </row>
    <row r="34" spans="1:6" ht="12.75">
      <c r="A34" s="115">
        <v>25</v>
      </c>
      <c r="B34" s="116" t="s">
        <v>167</v>
      </c>
      <c r="C34" s="116">
        <v>0</v>
      </c>
      <c r="D34" s="117">
        <f>C34/'- 3 -'!E34</f>
        <v>0</v>
      </c>
      <c r="E34" s="116">
        <f>IF('- 6 -'!E34=0,"",C34/'- 6 -'!E34)</f>
      </c>
      <c r="F34" s="105"/>
    </row>
    <row r="35" spans="1:6" ht="12.75">
      <c r="A35" s="112">
        <v>26</v>
      </c>
      <c r="B35" s="113" t="s">
        <v>168</v>
      </c>
      <c r="C35" s="113">
        <v>0</v>
      </c>
      <c r="D35" s="114">
        <f>C35/'- 3 -'!E35</f>
        <v>0</v>
      </c>
      <c r="E35" s="113">
        <f>IF('- 6 -'!E35=0,"",C35/'- 6 -'!E35)</f>
      </c>
      <c r="F35" s="105"/>
    </row>
    <row r="36" spans="1:6" ht="12.75">
      <c r="A36" s="115">
        <v>27</v>
      </c>
      <c r="B36" s="116" t="s">
        <v>169</v>
      </c>
      <c r="C36" s="116">
        <v>0</v>
      </c>
      <c r="D36" s="117">
        <f>C36/'- 3 -'!E36</f>
        <v>0</v>
      </c>
      <c r="E36" s="116">
        <f>IF('- 6 -'!E36=0,"",C36/'- 6 -'!E36)</f>
      </c>
      <c r="F36" s="105"/>
    </row>
    <row r="37" spans="1:6" ht="12.75">
      <c r="A37" s="112">
        <v>28</v>
      </c>
      <c r="B37" s="113" t="s">
        <v>170</v>
      </c>
      <c r="C37" s="113">
        <v>358739</v>
      </c>
      <c r="D37" s="114">
        <f>C37/'- 3 -'!E37</f>
        <v>0.06350831953515619</v>
      </c>
      <c r="E37" s="113">
        <f>IF('- 6 -'!E37=0,"",C37/'- 6 -'!E37)</f>
        <v>3499.8926829268294</v>
      </c>
      <c r="F37" s="105"/>
    </row>
    <row r="38" spans="1:6" ht="12.75">
      <c r="A38" s="115">
        <v>29</v>
      </c>
      <c r="B38" s="116" t="s">
        <v>171</v>
      </c>
      <c r="C38" s="116">
        <v>0</v>
      </c>
      <c r="D38" s="117">
        <f>C38/'- 3 -'!E38</f>
        <v>0</v>
      </c>
      <c r="E38" s="116">
        <f>IF('- 6 -'!E38=0,"",C38/'- 6 -'!E38)</f>
      </c>
      <c r="F38" s="105"/>
    </row>
    <row r="39" spans="1:6" ht="12.75">
      <c r="A39" s="112">
        <v>30</v>
      </c>
      <c r="B39" s="113" t="s">
        <v>172</v>
      </c>
      <c r="C39" s="113">
        <v>0</v>
      </c>
      <c r="D39" s="114">
        <f>C39/'- 3 -'!E39</f>
        <v>0</v>
      </c>
      <c r="E39" s="113">
        <f>IF('- 6 -'!E39=0,"",C39/'- 6 -'!E39)</f>
      </c>
      <c r="F39" s="105"/>
    </row>
    <row r="40" spans="1:6" ht="12.75">
      <c r="A40" s="115">
        <v>31</v>
      </c>
      <c r="B40" s="116" t="s">
        <v>173</v>
      </c>
      <c r="C40" s="116">
        <v>0</v>
      </c>
      <c r="D40" s="117">
        <f>C40/'- 3 -'!E40</f>
        <v>0</v>
      </c>
      <c r="E40" s="116">
        <f>IF('- 6 -'!E40=0,"",C40/'- 6 -'!E40)</f>
      </c>
      <c r="F40" s="105"/>
    </row>
    <row r="41" spans="1:6" ht="12.75">
      <c r="A41" s="112">
        <v>32</v>
      </c>
      <c r="B41" s="113" t="s">
        <v>174</v>
      </c>
      <c r="C41" s="113">
        <v>0</v>
      </c>
      <c r="D41" s="114">
        <f>C41/'- 3 -'!E41</f>
        <v>0</v>
      </c>
      <c r="E41" s="113">
        <f>IF('- 6 -'!E41=0,"",C41/'- 6 -'!E41)</f>
      </c>
      <c r="F41" s="105"/>
    </row>
    <row r="42" spans="1:6" ht="12.75">
      <c r="A42" s="115">
        <v>33</v>
      </c>
      <c r="B42" s="116" t="s">
        <v>175</v>
      </c>
      <c r="C42" s="116">
        <v>350279</v>
      </c>
      <c r="D42" s="117">
        <f>C42/'- 3 -'!E42</f>
        <v>0.031076437715199266</v>
      </c>
      <c r="E42" s="116">
        <f>IF('- 6 -'!E42=0,"",C42/'- 6 -'!E42)</f>
        <v>3019.646551724138</v>
      </c>
      <c r="F42" s="105"/>
    </row>
    <row r="43" spans="1:6" ht="12.75">
      <c r="A43" s="112">
        <v>34</v>
      </c>
      <c r="B43" s="113" t="s">
        <v>176</v>
      </c>
      <c r="C43" s="113">
        <v>0</v>
      </c>
      <c r="D43" s="114">
        <f>C43/'- 3 -'!E43</f>
        <v>0</v>
      </c>
      <c r="E43" s="113">
        <f>IF('- 6 -'!E43=0,"",C43/'- 6 -'!E43)</f>
      </c>
      <c r="F43" s="105"/>
    </row>
    <row r="44" spans="1:6" ht="12.75">
      <c r="A44" s="115">
        <v>35</v>
      </c>
      <c r="B44" s="116" t="s">
        <v>177</v>
      </c>
      <c r="C44" s="116">
        <v>0</v>
      </c>
      <c r="D44" s="117">
        <f>C44/'- 3 -'!E44</f>
        <v>0</v>
      </c>
      <c r="E44" s="116">
        <f>IF('- 6 -'!E44=0,"",C44/'- 6 -'!E44)</f>
      </c>
      <c r="F44" s="105"/>
    </row>
    <row r="45" spans="1:6" ht="12.75">
      <c r="A45" s="112">
        <v>36</v>
      </c>
      <c r="B45" s="113" t="s">
        <v>178</v>
      </c>
      <c r="C45" s="113">
        <v>0</v>
      </c>
      <c r="D45" s="114">
        <f>C45/'- 3 -'!E45</f>
        <v>0</v>
      </c>
      <c r="E45" s="113">
        <f>IF('- 6 -'!E45=0,"",C45/'- 6 -'!E45)</f>
      </c>
      <c r="F45" s="105"/>
    </row>
    <row r="46" spans="1:6" ht="12.75">
      <c r="A46" s="115">
        <v>37</v>
      </c>
      <c r="B46" s="116" t="s">
        <v>179</v>
      </c>
      <c r="C46" s="116">
        <v>0</v>
      </c>
      <c r="D46" s="117">
        <f>C46/'- 3 -'!E46</f>
        <v>0</v>
      </c>
      <c r="E46" s="116">
        <f>IF('- 6 -'!E46=0,"",C46/'- 6 -'!E46)</f>
      </c>
      <c r="F46" s="105"/>
    </row>
    <row r="47" spans="1:6" ht="12.75">
      <c r="A47" s="112">
        <v>38</v>
      </c>
      <c r="B47" s="113" t="s">
        <v>180</v>
      </c>
      <c r="C47" s="113">
        <v>0</v>
      </c>
      <c r="D47" s="114">
        <f>C47/'- 3 -'!E47</f>
        <v>0</v>
      </c>
      <c r="E47" s="113">
        <f>IF('- 6 -'!E47=0,"",C47/'- 6 -'!E47)</f>
      </c>
      <c r="F47" s="105"/>
    </row>
    <row r="48" spans="1:6" ht="12.75">
      <c r="A48" s="115">
        <v>39</v>
      </c>
      <c r="B48" s="116" t="s">
        <v>181</v>
      </c>
      <c r="C48" s="116">
        <v>0</v>
      </c>
      <c r="D48" s="117">
        <f>C48/'- 3 -'!E48</f>
        <v>0</v>
      </c>
      <c r="E48" s="116">
        <f>IF('- 6 -'!E48=0,"",C48/'- 6 -'!E48)</f>
      </c>
      <c r="F48" s="105"/>
    </row>
    <row r="49" spans="1:6" ht="12.75">
      <c r="A49" s="112">
        <v>40</v>
      </c>
      <c r="B49" s="113" t="s">
        <v>182</v>
      </c>
      <c r="C49" s="113">
        <v>0</v>
      </c>
      <c r="D49" s="114">
        <f>C49/'- 3 -'!E49</f>
        <v>0</v>
      </c>
      <c r="E49" s="113">
        <f>IF('- 6 -'!E49=0,"",C49/'- 6 -'!E49)</f>
      </c>
      <c r="F49" s="105"/>
    </row>
    <row r="50" spans="1:6" ht="12.75">
      <c r="A50" s="115">
        <v>41</v>
      </c>
      <c r="B50" s="116" t="s">
        <v>183</v>
      </c>
      <c r="C50" s="116">
        <v>0</v>
      </c>
      <c r="D50" s="117">
        <f>C50/'- 3 -'!E50</f>
        <v>0</v>
      </c>
      <c r="E50" s="116">
        <f>IF('- 6 -'!E50=0,"",C50/'- 6 -'!E50)</f>
      </c>
      <c r="F50" s="105"/>
    </row>
    <row r="51" spans="1:6" ht="12.75">
      <c r="A51" s="112">
        <v>42</v>
      </c>
      <c r="B51" s="113" t="s">
        <v>184</v>
      </c>
      <c r="C51" s="113">
        <v>0</v>
      </c>
      <c r="D51" s="114">
        <f>C51/'- 3 -'!E51</f>
        <v>0</v>
      </c>
      <c r="E51" s="113">
        <f>IF('- 6 -'!E51=0,"",C51/'- 6 -'!E51)</f>
      </c>
      <c r="F51" s="105"/>
    </row>
    <row r="52" spans="1:6" ht="12.75">
      <c r="A52" s="115">
        <v>43</v>
      </c>
      <c r="B52" s="116" t="s">
        <v>185</v>
      </c>
      <c r="C52" s="116">
        <v>0</v>
      </c>
      <c r="D52" s="117">
        <f>C52/'- 3 -'!E52</f>
        <v>0</v>
      </c>
      <c r="E52" s="116">
        <f>IF('- 6 -'!E52=0,"",C52/'- 6 -'!E52)</f>
      </c>
      <c r="F52" s="105"/>
    </row>
    <row r="53" spans="1:6" ht="12.75">
      <c r="A53" s="112">
        <v>44</v>
      </c>
      <c r="B53" s="113" t="s">
        <v>186</v>
      </c>
      <c r="C53" s="113">
        <v>0</v>
      </c>
      <c r="D53" s="114">
        <f>C53/'- 3 -'!E53</f>
        <v>0</v>
      </c>
      <c r="E53" s="113">
        <f>IF('- 6 -'!E53=0,"",C53/'- 6 -'!E53)</f>
      </c>
      <c r="F53" s="105"/>
    </row>
    <row r="54" spans="1:6" ht="12.75">
      <c r="A54" s="115">
        <v>45</v>
      </c>
      <c r="B54" s="116" t="s">
        <v>187</v>
      </c>
      <c r="C54" s="116">
        <v>0</v>
      </c>
      <c r="D54" s="117">
        <f>C54/'- 3 -'!E54</f>
        <v>0</v>
      </c>
      <c r="E54" s="116">
        <f>IF('- 6 -'!E54=0,"",C54/'- 6 -'!E54)</f>
      </c>
      <c r="F54" s="105"/>
    </row>
    <row r="55" spans="1:6" ht="12.75">
      <c r="A55" s="112">
        <v>46</v>
      </c>
      <c r="B55" s="113" t="s">
        <v>188</v>
      </c>
      <c r="C55" s="113">
        <v>0</v>
      </c>
      <c r="D55" s="114">
        <f>C55/'- 3 -'!E55</f>
        <v>0</v>
      </c>
      <c r="E55" s="113">
        <f>IF('- 6 -'!E55=0,"",C55/'- 6 -'!E55)</f>
      </c>
      <c r="F55" s="105"/>
    </row>
    <row r="56" spans="1:6" ht="12.75">
      <c r="A56" s="115">
        <v>47</v>
      </c>
      <c r="B56" s="116" t="s">
        <v>189</v>
      </c>
      <c r="C56" s="116">
        <v>0</v>
      </c>
      <c r="D56" s="117">
        <f>C56/'- 3 -'!E56</f>
        <v>0</v>
      </c>
      <c r="E56" s="116">
        <f>IF('- 6 -'!E56=0,"",C56/'- 6 -'!E56)</f>
      </c>
      <c r="F56" s="105"/>
    </row>
    <row r="57" spans="1:6" ht="12.75">
      <c r="A57" s="112">
        <v>48</v>
      </c>
      <c r="B57" s="113" t="s">
        <v>190</v>
      </c>
      <c r="C57" s="113">
        <v>0</v>
      </c>
      <c r="D57" s="114">
        <f>C57/'- 3 -'!E57</f>
        <v>0</v>
      </c>
      <c r="E57" s="113">
        <f>IF('- 6 -'!E57=0,"",C57/'- 6 -'!E57)</f>
      </c>
      <c r="F57" s="105"/>
    </row>
    <row r="58" spans="1:6" ht="12.75">
      <c r="A58" s="115">
        <v>49</v>
      </c>
      <c r="B58" s="116" t="s">
        <v>191</v>
      </c>
      <c r="C58" s="116">
        <v>0</v>
      </c>
      <c r="D58" s="117">
        <f>C58/'- 3 -'!E58</f>
        <v>0</v>
      </c>
      <c r="E58" s="116">
        <f>IF('- 6 -'!E58=0,"",C58/'- 6 -'!E58)</f>
      </c>
      <c r="F58" s="105"/>
    </row>
    <row r="59" spans="1:6" ht="12.75">
      <c r="A59" s="112">
        <v>2264</v>
      </c>
      <c r="B59" s="113" t="s">
        <v>192</v>
      </c>
      <c r="C59" s="113">
        <v>0</v>
      </c>
      <c r="D59" s="114">
        <f>C59/'- 3 -'!E59</f>
        <v>0</v>
      </c>
      <c r="E59" s="113">
        <f>IF('- 6 -'!E59=0,"",C59/'- 6 -'!E59)</f>
      </c>
      <c r="F59" s="105"/>
    </row>
    <row r="60" spans="1:6" ht="12.75">
      <c r="A60" s="115">
        <v>2309</v>
      </c>
      <c r="B60" s="116" t="s">
        <v>193</v>
      </c>
      <c r="C60" s="116">
        <v>0</v>
      </c>
      <c r="D60" s="117">
        <f>C60/'- 3 -'!E60</f>
        <v>0</v>
      </c>
      <c r="E60" s="116">
        <f>IF('- 6 -'!E60=0,"",C60/'- 6 -'!E60)</f>
      </c>
      <c r="F60" s="105"/>
    </row>
    <row r="61" spans="1:6" ht="12.75">
      <c r="A61" s="112">
        <v>2312</v>
      </c>
      <c r="B61" s="113" t="s">
        <v>194</v>
      </c>
      <c r="C61" s="113">
        <v>0</v>
      </c>
      <c r="D61" s="114">
        <f>C61/'- 3 -'!E61</f>
        <v>0</v>
      </c>
      <c r="E61" s="113">
        <f>IF('- 6 -'!E61=0,"",C61/'- 6 -'!E61)</f>
      </c>
      <c r="F61" s="105"/>
    </row>
    <row r="62" spans="1:6" ht="12.75">
      <c r="A62" s="115">
        <v>2355</v>
      </c>
      <c r="B62" s="116" t="s">
        <v>196</v>
      </c>
      <c r="C62" s="116">
        <v>0</v>
      </c>
      <c r="D62" s="117">
        <f>C62/'- 3 -'!E62</f>
        <v>0</v>
      </c>
      <c r="E62" s="116">
        <f>IF('- 6 -'!E62=0,"",C62/'- 6 -'!E62)</f>
      </c>
      <c r="F62" s="105"/>
    </row>
    <row r="63" spans="1:6" ht="12.75">
      <c r="A63" s="112">
        <v>2439</v>
      </c>
      <c r="B63" s="113" t="s">
        <v>197</v>
      </c>
      <c r="C63" s="113">
        <v>0</v>
      </c>
      <c r="D63" s="114">
        <f>C63/'- 3 -'!E63</f>
        <v>0</v>
      </c>
      <c r="E63" s="113">
        <f>IF('- 6 -'!E63=0,"",C63/'- 6 -'!E63)</f>
      </c>
      <c r="F63" s="105"/>
    </row>
    <row r="64" spans="1:6" ht="12.75">
      <c r="A64" s="115">
        <v>2460</v>
      </c>
      <c r="B64" s="116" t="s">
        <v>198</v>
      </c>
      <c r="C64" s="116">
        <v>0</v>
      </c>
      <c r="D64" s="117">
        <f>C64/'- 3 -'!E64</f>
        <v>0</v>
      </c>
      <c r="E64" s="116">
        <f>IF('- 6 -'!E64=0,"",C64/'- 6 -'!E64)</f>
      </c>
      <c r="F64" s="105"/>
    </row>
    <row r="65" spans="1:6" ht="12.75">
      <c r="A65" s="112">
        <v>3000</v>
      </c>
      <c r="B65" s="113" t="s">
        <v>199</v>
      </c>
      <c r="C65" s="113">
        <v>0</v>
      </c>
      <c r="D65" s="114">
        <f>C65/'- 3 -'!E65</f>
        <v>0</v>
      </c>
      <c r="E65" s="113">
        <f>IF('- 6 -'!E65=0,"",C65/'- 6 -'!E65)</f>
      </c>
      <c r="F65" s="105"/>
    </row>
    <row r="66" spans="4:6" ht="4.5" customHeight="1">
      <c r="D66" s="118"/>
      <c r="F66" s="105"/>
    </row>
    <row r="67" spans="1:6" ht="12.75">
      <c r="A67" s="119"/>
      <c r="B67" s="24" t="s">
        <v>200</v>
      </c>
      <c r="C67" s="25">
        <f>SUM(C11:C65)</f>
        <v>26798389.93</v>
      </c>
      <c r="D67" s="26">
        <f>C67/'- 3 -'!E67</f>
        <v>0.023627553308923983</v>
      </c>
      <c r="E67" s="24">
        <f>C67/'- 6 -'!E67</f>
        <v>3111.027389133968</v>
      </c>
      <c r="F67" s="105"/>
    </row>
    <row r="68" spans="4:6" ht="4.5" customHeight="1">
      <c r="D68" s="118"/>
      <c r="F68" s="105"/>
    </row>
    <row r="69" spans="1:6" ht="12.75">
      <c r="A69" s="115">
        <v>2155</v>
      </c>
      <c r="B69" s="116" t="s">
        <v>201</v>
      </c>
      <c r="C69" s="116">
        <v>0</v>
      </c>
      <c r="D69" s="117">
        <f>C69/'- 3 -'!E69</f>
        <v>0</v>
      </c>
      <c r="E69" s="116">
        <f>IF('- 6 -'!E69=0,"",C69/'- 6 -'!E69)</f>
      </c>
      <c r="F69" s="105"/>
    </row>
    <row r="70" spans="1:6" ht="12.75">
      <c r="A70" s="112">
        <v>2408</v>
      </c>
      <c r="B70" s="113" t="s">
        <v>203</v>
      </c>
      <c r="C70" s="113">
        <v>0</v>
      </c>
      <c r="D70" s="114">
        <f>C70/'- 3 -'!E70</f>
        <v>0</v>
      </c>
      <c r="E70" s="113">
        <f>IF('- 6 -'!E70=0,"",C70/'- 6 -'!E70)</f>
      </c>
      <c r="F70" s="105"/>
    </row>
    <row r="71" spans="3:6" ht="6.75" customHeight="1">
      <c r="C71" s="105"/>
      <c r="D71" s="105"/>
      <c r="E71" s="105"/>
      <c r="F71" s="105"/>
    </row>
    <row r="72" spans="1:6" ht="12" customHeight="1">
      <c r="A72" s="63" t="s">
        <v>327</v>
      </c>
      <c r="B72" s="64" t="s">
        <v>514</v>
      </c>
      <c r="C72" s="20"/>
      <c r="D72" s="105"/>
      <c r="E72" s="105"/>
      <c r="F72" s="10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5905511811023623" right="0" top="0.5905511811023623" bottom="0" header="0.31496062992125984" footer="0"/>
  <pageSetup fitToHeight="1" fitToWidth="1" orientation="portrait" r:id="rId1"/>
  <headerFooter alignWithMargins="0">
    <oddHeader>&amp;C&amp;"Times New Roman,Bold"&amp;12&amp;A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0.83203125" style="97" customWidth="1"/>
    <col min="7" max="8" width="13.83203125" style="97" customWidth="1"/>
    <col min="9" max="9" width="14.83203125" style="97" customWidth="1"/>
    <col min="10" max="10" width="13.83203125" style="97" customWidth="1"/>
    <col min="11" max="16384" width="15.83203125" style="97" customWidth="1"/>
  </cols>
  <sheetData>
    <row r="1" spans="1:10" ht="6.75" customHeight="1">
      <c r="A1" s="20"/>
      <c r="B1" s="95"/>
      <c r="C1" s="96"/>
      <c r="D1" s="96"/>
      <c r="E1" s="96"/>
      <c r="F1" s="96"/>
      <c r="G1" s="96"/>
      <c r="H1" s="96"/>
      <c r="I1" s="96"/>
      <c r="J1" s="96"/>
    </row>
    <row r="2" spans="1:10" ht="12.75">
      <c r="A2" s="7"/>
      <c r="B2" s="98"/>
      <c r="C2" s="99" t="s">
        <v>0</v>
      </c>
      <c r="D2" s="99"/>
      <c r="E2" s="99"/>
      <c r="F2" s="99"/>
      <c r="G2" s="99"/>
      <c r="H2" s="99"/>
      <c r="I2" s="276"/>
      <c r="J2" s="100" t="s">
        <v>387</v>
      </c>
    </row>
    <row r="3" spans="1:10" ht="12.75">
      <c r="A3" s="8"/>
      <c r="B3" s="101"/>
      <c r="C3" s="102" t="str">
        <f>YEAR</f>
        <v>OPERATING FUND ACTUAL 1997/98</v>
      </c>
      <c r="D3" s="102"/>
      <c r="E3" s="102"/>
      <c r="F3" s="102"/>
      <c r="G3" s="102"/>
      <c r="H3" s="102"/>
      <c r="I3" s="103"/>
      <c r="J3" s="277"/>
    </row>
    <row r="4" spans="1:10" ht="12.75">
      <c r="A4" s="9"/>
      <c r="C4" s="96"/>
      <c r="D4" s="96"/>
      <c r="E4" s="96"/>
      <c r="F4" s="96"/>
      <c r="G4" s="96"/>
      <c r="H4" s="96"/>
      <c r="I4" s="96"/>
      <c r="J4" s="96"/>
    </row>
    <row r="5" spans="1:10" ht="16.5">
      <c r="A5" s="9"/>
      <c r="C5" s="426" t="s">
        <v>487</v>
      </c>
      <c r="D5" s="278"/>
      <c r="E5" s="278"/>
      <c r="F5" s="278"/>
      <c r="G5" s="278"/>
      <c r="H5" s="278"/>
      <c r="I5" s="278"/>
      <c r="J5" s="104"/>
    </row>
    <row r="6" spans="1:10" ht="12.75">
      <c r="A6" s="9"/>
      <c r="C6" s="47" t="s">
        <v>388</v>
      </c>
      <c r="D6" s="48"/>
      <c r="E6" s="48"/>
      <c r="F6" s="48"/>
      <c r="G6" s="48"/>
      <c r="H6" s="48"/>
      <c r="I6" s="48"/>
      <c r="J6" s="49"/>
    </row>
    <row r="7" spans="3:10" ht="12.75">
      <c r="C7" s="110"/>
      <c r="D7" s="59"/>
      <c r="E7" s="59"/>
      <c r="F7" s="279" t="s">
        <v>389</v>
      </c>
      <c r="G7" s="280" t="s">
        <v>390</v>
      </c>
      <c r="H7" s="280"/>
      <c r="I7" s="280"/>
      <c r="J7" s="281"/>
    </row>
    <row r="8" spans="1:10" ht="12.75">
      <c r="A8" s="109"/>
      <c r="B8" s="54"/>
      <c r="C8" s="282"/>
      <c r="D8" s="283"/>
      <c r="E8" s="57" t="s">
        <v>90</v>
      </c>
      <c r="F8" s="284" t="s">
        <v>391</v>
      </c>
      <c r="G8" s="283"/>
      <c r="H8" s="285"/>
      <c r="I8" s="286" t="s">
        <v>104</v>
      </c>
      <c r="J8" s="283"/>
    </row>
    <row r="9" spans="1:10" ht="12.75">
      <c r="A9" s="60" t="s">
        <v>121</v>
      </c>
      <c r="B9" s="61" t="s">
        <v>122</v>
      </c>
      <c r="C9" s="111" t="s">
        <v>123</v>
      </c>
      <c r="D9" s="62" t="s">
        <v>124</v>
      </c>
      <c r="E9" s="62" t="s">
        <v>125</v>
      </c>
      <c r="F9" s="287" t="s">
        <v>131</v>
      </c>
      <c r="G9" s="62" t="s">
        <v>103</v>
      </c>
      <c r="H9" s="288" t="s">
        <v>44</v>
      </c>
      <c r="I9" s="62" t="s">
        <v>127</v>
      </c>
      <c r="J9" s="62" t="s">
        <v>66</v>
      </c>
    </row>
    <row r="10" spans="1:10" ht="4.5" customHeight="1">
      <c r="A10" s="86"/>
      <c r="B10" s="86"/>
      <c r="C10" s="105"/>
      <c r="D10" s="105"/>
      <c r="E10" s="105"/>
      <c r="F10" s="105"/>
      <c r="G10" s="105"/>
      <c r="H10" s="105"/>
      <c r="I10" s="105"/>
      <c r="J10" s="105"/>
    </row>
    <row r="11" spans="1:10" ht="12.75">
      <c r="A11" s="112">
        <v>1</v>
      </c>
      <c r="B11" s="113" t="s">
        <v>144</v>
      </c>
      <c r="C11" s="113">
        <v>15988304</v>
      </c>
      <c r="D11" s="114">
        <f>C11/'- 3 -'!E11</f>
        <v>0.07555123265725203</v>
      </c>
      <c r="E11" s="289">
        <f aca="true" t="shared" si="0" ref="E11:E42">IF(F11=0,"",C11/F11)</f>
        <v>3062.6001340867733</v>
      </c>
      <c r="F11" s="404">
        <f>SUM('- 6 -'!F11:I11)</f>
        <v>5220.5</v>
      </c>
      <c r="G11" s="114">
        <f>IF(F11=0,"",'- 6 -'!F11/F11)</f>
        <v>0.6634421990230821</v>
      </c>
      <c r="H11" s="114">
        <f>IF(F11=0,"",'- 6 -'!G11/F11)</f>
        <v>0</v>
      </c>
      <c r="I11" s="114">
        <f>IF(F11=0,"",'- 6 -'!H11/F11)</f>
        <v>0.2793793697921655</v>
      </c>
      <c r="J11" s="114">
        <f>IF(F11=0,"",'- 6 -'!I11/F11)</f>
        <v>0.05717843118475242</v>
      </c>
    </row>
    <row r="12" spans="1:10" ht="12.75">
      <c r="A12" s="115">
        <v>2</v>
      </c>
      <c r="B12" s="116" t="s">
        <v>145</v>
      </c>
      <c r="C12" s="116">
        <v>4062073</v>
      </c>
      <c r="D12" s="117">
        <f>C12/'- 3 -'!E12</f>
        <v>0.07828776442243526</v>
      </c>
      <c r="E12" s="290">
        <f t="shared" si="0"/>
        <v>2936.445389025034</v>
      </c>
      <c r="F12" s="405">
        <f>SUM('- 6 -'!F12:I12)</f>
        <v>1383.33</v>
      </c>
      <c r="G12" s="117">
        <f>IF(F12=0,"",'- 6 -'!F12/F12)</f>
        <v>0.6226496931317907</v>
      </c>
      <c r="H12" s="117">
        <f>IF(F12=0,"",'- 6 -'!G12/F12)</f>
        <v>0</v>
      </c>
      <c r="I12" s="117">
        <f>IF(F12=0,"",'- 6 -'!H12/F12)</f>
        <v>0.37735030686820936</v>
      </c>
      <c r="J12" s="117">
        <f>IF(F12=0,"",'- 6 -'!I12/F12)</f>
        <v>0</v>
      </c>
    </row>
    <row r="13" spans="1:10" ht="12.75">
      <c r="A13" s="112">
        <v>3</v>
      </c>
      <c r="B13" s="113" t="s">
        <v>146</v>
      </c>
      <c r="C13" s="113">
        <v>10379593</v>
      </c>
      <c r="D13" s="114">
        <f>C13/'- 3 -'!E13</f>
        <v>0.2790993825020143</v>
      </c>
      <c r="E13" s="289">
        <f t="shared" si="0"/>
        <v>3159.6934550989345</v>
      </c>
      <c r="F13" s="404">
        <f>SUM('- 6 -'!F13:I13)</f>
        <v>3285</v>
      </c>
      <c r="G13" s="114">
        <f>IF(F13=0,"",'- 6 -'!F13/F13)</f>
        <v>0.6709284627092846</v>
      </c>
      <c r="H13" s="114">
        <f>IF(F13=0,"",'- 6 -'!G13/F13)</f>
        <v>0</v>
      </c>
      <c r="I13" s="114">
        <f>IF(F13=0,"",'- 6 -'!H13/F13)</f>
        <v>0.32907153729071537</v>
      </c>
      <c r="J13" s="114">
        <f>IF(F13=0,"",'- 6 -'!I13/F13)</f>
        <v>0</v>
      </c>
    </row>
    <row r="14" spans="1:10" ht="12.75">
      <c r="A14" s="115">
        <v>4</v>
      </c>
      <c r="B14" s="116" t="s">
        <v>147</v>
      </c>
      <c r="C14" s="116">
        <v>0</v>
      </c>
      <c r="D14" s="117">
        <f>C14/'- 3 -'!E14</f>
        <v>0</v>
      </c>
      <c r="E14" s="290">
        <f t="shared" si="0"/>
      </c>
      <c r="F14" s="405">
        <f>SUM('- 6 -'!F14:I14)</f>
        <v>0</v>
      </c>
      <c r="G14" s="117">
        <f>IF(F14=0,"",'- 6 -'!F14/F14)</f>
      </c>
      <c r="H14" s="117">
        <f>IF(F14=0,"",'- 6 -'!G14/F14)</f>
      </c>
      <c r="I14" s="117">
        <f>IF(F14=0,"",'- 6 -'!H14/F14)</f>
      </c>
      <c r="J14" s="117">
        <f>IF(F14=0,"",'- 6 -'!I14/F14)</f>
      </c>
    </row>
    <row r="15" spans="1:10" ht="12.75">
      <c r="A15" s="112">
        <v>5</v>
      </c>
      <c r="B15" s="113" t="s">
        <v>148</v>
      </c>
      <c r="C15" s="113">
        <v>2909345</v>
      </c>
      <c r="D15" s="114">
        <f>C15/'- 3 -'!E15</f>
        <v>0.0695555086116196</v>
      </c>
      <c r="E15" s="289">
        <f t="shared" si="0"/>
        <v>3107.9425275077447</v>
      </c>
      <c r="F15" s="404">
        <f>SUM('- 6 -'!F15:I15)</f>
        <v>936.1</v>
      </c>
      <c r="G15" s="114">
        <f>IF(F15=0,"",'- 6 -'!F15/F15)</f>
        <v>0.786347612434569</v>
      </c>
      <c r="H15" s="114">
        <f>IF(F15=0,"",'- 6 -'!G15/F15)</f>
        <v>0</v>
      </c>
      <c r="I15" s="114">
        <f>IF(F15=0,"",'- 6 -'!H15/F15)</f>
        <v>0.21365238756543103</v>
      </c>
      <c r="J15" s="114">
        <f>IF(F15=0,"",'- 6 -'!I15/F15)</f>
        <v>0</v>
      </c>
    </row>
    <row r="16" spans="1:10" ht="12.75">
      <c r="A16" s="115">
        <v>6</v>
      </c>
      <c r="B16" s="116" t="s">
        <v>149</v>
      </c>
      <c r="C16" s="116">
        <v>0</v>
      </c>
      <c r="D16" s="117">
        <f>C16/'- 3 -'!E16</f>
        <v>0</v>
      </c>
      <c r="E16" s="290">
        <f t="shared" si="0"/>
      </c>
      <c r="F16" s="405">
        <f>SUM('- 6 -'!F16:I16)</f>
        <v>0</v>
      </c>
      <c r="G16" s="117">
        <f>IF(F16=0,"",'- 6 -'!F16/F16)</f>
      </c>
      <c r="H16" s="117">
        <f>IF(F16=0,"",'- 6 -'!G16/F16)</f>
      </c>
      <c r="I16" s="117">
        <f>IF(F16=0,"",'- 6 -'!H16/F16)</f>
      </c>
      <c r="J16" s="117">
        <f>IF(F16=0,"",'- 6 -'!I16/F16)</f>
      </c>
    </row>
    <row r="17" spans="1:10" ht="12.75">
      <c r="A17" s="112">
        <v>8</v>
      </c>
      <c r="B17" s="113" t="s">
        <v>150</v>
      </c>
      <c r="C17" s="113">
        <v>0</v>
      </c>
      <c r="D17" s="114">
        <f>C17/'- 3 -'!E17</f>
        <v>0</v>
      </c>
      <c r="E17" s="289">
        <f t="shared" si="0"/>
      </c>
      <c r="F17" s="404">
        <f>SUM('- 6 -'!F17:I17)</f>
        <v>0</v>
      </c>
      <c r="G17" s="114">
        <f>IF(F17=0,"",'- 6 -'!F17/F17)</f>
      </c>
      <c r="H17" s="114">
        <f>IF(F17=0,"",'- 6 -'!G17/F17)</f>
      </c>
      <c r="I17" s="114">
        <f>IF(F17=0,"",'- 6 -'!H17/F17)</f>
      </c>
      <c r="J17" s="114">
        <f>IF(F17=0,"",'- 6 -'!I17/F17)</f>
      </c>
    </row>
    <row r="18" spans="1:10" ht="12.75">
      <c r="A18" s="115">
        <v>9</v>
      </c>
      <c r="B18" s="116" t="s">
        <v>151</v>
      </c>
      <c r="C18" s="17">
        <v>14982226</v>
      </c>
      <c r="D18" s="117">
        <f>C18/'- 3 -'!E18</f>
        <v>0.21151203712890387</v>
      </c>
      <c r="E18" s="290">
        <f t="shared" si="0"/>
        <v>2989.5691908610197</v>
      </c>
      <c r="F18" s="405">
        <f>SUM('- 6 -'!F18:I18)</f>
        <v>5011.5</v>
      </c>
      <c r="G18" s="117">
        <f>IF(F18=0,"",'- 6 -'!F18/F18)</f>
        <v>0.5982240846054075</v>
      </c>
      <c r="H18" s="117">
        <f>IF(F18=0,"",'- 6 -'!G18/F18)</f>
        <v>0</v>
      </c>
      <c r="I18" s="117">
        <f>IF(F18=0,"",'- 6 -'!H18/F18)</f>
        <v>0.2763643619674748</v>
      </c>
      <c r="J18" s="117">
        <f>IF(F18=0,"",'- 6 -'!I18/F18)</f>
        <v>0.12541155342711763</v>
      </c>
    </row>
    <row r="19" spans="1:10" ht="12.75">
      <c r="A19" s="112">
        <v>10</v>
      </c>
      <c r="B19" s="113" t="s">
        <v>152</v>
      </c>
      <c r="C19" s="113">
        <v>10815605</v>
      </c>
      <c r="D19" s="114">
        <f>C19/'- 3 -'!E19</f>
        <v>0.20763088254353126</v>
      </c>
      <c r="E19" s="289">
        <f t="shared" si="0"/>
        <v>2986.9110742888706</v>
      </c>
      <c r="F19" s="404">
        <f>SUM('- 6 -'!F19:I19)</f>
        <v>3621</v>
      </c>
      <c r="G19" s="114">
        <f>IF(F19=0,"",'- 6 -'!F19/F19)</f>
        <v>0.7053300193316764</v>
      </c>
      <c r="H19" s="114">
        <f>IF(F19=0,"",'- 6 -'!G19/F19)</f>
        <v>0</v>
      </c>
      <c r="I19" s="114">
        <f>IF(F19=0,"",'- 6 -'!H19/F19)</f>
        <v>0.2212096106048053</v>
      </c>
      <c r="J19" s="114">
        <f>IF(F19=0,"",'- 6 -'!I19/F19)</f>
        <v>0.07346037006351837</v>
      </c>
    </row>
    <row r="20" spans="1:10" ht="12.75">
      <c r="A20" s="115">
        <v>11</v>
      </c>
      <c r="B20" s="116" t="s">
        <v>153</v>
      </c>
      <c r="C20" s="116">
        <v>3036171</v>
      </c>
      <c r="D20" s="117">
        <f>C20/'- 3 -'!E20</f>
        <v>0.1118045721959457</v>
      </c>
      <c r="E20" s="290">
        <f t="shared" si="0"/>
        <v>2737.7556357078447</v>
      </c>
      <c r="F20" s="405">
        <f>SUM('- 6 -'!F20:I20)</f>
        <v>1109</v>
      </c>
      <c r="G20" s="117">
        <f>IF(F20=0,"",'- 6 -'!F20/F20)</f>
        <v>0.8160504959422904</v>
      </c>
      <c r="H20" s="117">
        <f>IF(F20=0,"",'- 6 -'!G20/F20)</f>
        <v>0</v>
      </c>
      <c r="I20" s="117">
        <f>IF(F20=0,"",'- 6 -'!H20/F20)</f>
        <v>0.07303877366997295</v>
      </c>
      <c r="J20" s="117">
        <f>IF(F20=0,"",'- 6 -'!I20/F20)</f>
        <v>0.1109107303877367</v>
      </c>
    </row>
    <row r="21" spans="1:10" ht="12.75">
      <c r="A21" s="112">
        <v>12</v>
      </c>
      <c r="B21" s="113" t="s">
        <v>154</v>
      </c>
      <c r="C21" s="113">
        <v>3639813</v>
      </c>
      <c r="D21" s="114">
        <f>C21/'- 3 -'!E21</f>
        <v>0.08109174795158182</v>
      </c>
      <c r="E21" s="289">
        <f t="shared" si="0"/>
        <v>3171.9503267973855</v>
      </c>
      <c r="F21" s="404">
        <f>SUM('- 6 -'!F21:I21)</f>
        <v>1147.5</v>
      </c>
      <c r="G21" s="114">
        <f>IF(F21=0,"",'- 6 -'!F21/F21)</f>
        <v>0.6989106753812636</v>
      </c>
      <c r="H21" s="114">
        <f>IF(F21=0,"",'- 6 -'!G21/F21)</f>
        <v>0</v>
      </c>
      <c r="I21" s="114">
        <f>IF(F21=0,"",'- 6 -'!H21/F21)</f>
        <v>0.1803921568627451</v>
      </c>
      <c r="J21" s="114">
        <f>IF(F21=0,"",'- 6 -'!I21/F21)</f>
        <v>0.12069716775599129</v>
      </c>
    </row>
    <row r="22" spans="1:10" ht="12.75">
      <c r="A22" s="115">
        <v>13</v>
      </c>
      <c r="B22" s="116" t="s">
        <v>155</v>
      </c>
      <c r="C22" s="116">
        <v>2899326.53</v>
      </c>
      <c r="D22" s="117">
        <f>C22/'- 3 -'!E22</f>
        <v>0.16665849380922243</v>
      </c>
      <c r="E22" s="290">
        <f t="shared" si="0"/>
        <v>3048.71349106204</v>
      </c>
      <c r="F22" s="405">
        <f>SUM('- 6 -'!F22:I22)</f>
        <v>951</v>
      </c>
      <c r="G22" s="117">
        <f>IF(F22=0,"",'- 6 -'!F22/F22)</f>
        <v>0.7518401682439537</v>
      </c>
      <c r="H22" s="117">
        <f>IF(F22=0,"",'- 6 -'!G22/F22)</f>
        <v>0.24815983175604628</v>
      </c>
      <c r="I22" s="117">
        <f>IF(F22=0,"",'- 6 -'!H22/F22)</f>
        <v>0</v>
      </c>
      <c r="J22" s="117">
        <f>IF(F22=0,"",'- 6 -'!I22/F22)</f>
        <v>0</v>
      </c>
    </row>
    <row r="23" spans="1:10" ht="12.75">
      <c r="A23" s="112">
        <v>14</v>
      </c>
      <c r="B23" s="113" t="s">
        <v>156</v>
      </c>
      <c r="C23" s="113">
        <v>5041962</v>
      </c>
      <c r="D23" s="114">
        <f>C23/'- 3 -'!E23</f>
        <v>0.23955083452404902</v>
      </c>
      <c r="E23" s="289">
        <f t="shared" si="0"/>
        <v>2920.1679601529013</v>
      </c>
      <c r="F23" s="404">
        <f>SUM('- 6 -'!F23:I23)</f>
        <v>1726.6000000000001</v>
      </c>
      <c r="G23" s="114">
        <f>IF(F23=0,"",'- 6 -'!F23/F23)</f>
        <v>0.6025715278582184</v>
      </c>
      <c r="H23" s="114">
        <f>IF(F23=0,"",'- 6 -'!G23/F23)</f>
        <v>0</v>
      </c>
      <c r="I23" s="114">
        <f>IF(F23=0,"",'- 6 -'!H23/F23)</f>
        <v>0.3974284721417815</v>
      </c>
      <c r="J23" s="114">
        <f>IF(F23=0,"",'- 6 -'!I23/F23)</f>
        <v>0</v>
      </c>
    </row>
    <row r="24" spans="1:10" ht="12.75">
      <c r="A24" s="115">
        <v>15</v>
      </c>
      <c r="B24" s="116" t="s">
        <v>157</v>
      </c>
      <c r="C24" s="116">
        <v>0</v>
      </c>
      <c r="D24" s="117">
        <f>C24/'- 3 -'!E24</f>
        <v>0</v>
      </c>
      <c r="E24" s="290">
        <f t="shared" si="0"/>
      </c>
      <c r="F24" s="405">
        <f>SUM('- 6 -'!F24:I24)</f>
        <v>0</v>
      </c>
      <c r="G24" s="117">
        <f>IF(F24=0,"",'- 6 -'!F24/F24)</f>
      </c>
      <c r="H24" s="117">
        <f>IF(F24=0,"",'- 6 -'!G24/F24)</f>
      </c>
      <c r="I24" s="117">
        <f>IF(F24=0,"",'- 6 -'!H24/F24)</f>
      </c>
      <c r="J24" s="117">
        <f>IF(F24=0,"",'- 6 -'!I24/F24)</f>
      </c>
    </row>
    <row r="25" spans="1:10" ht="12.75">
      <c r="A25" s="112">
        <v>16</v>
      </c>
      <c r="B25" s="113" t="s">
        <v>158</v>
      </c>
      <c r="C25" s="113">
        <v>0</v>
      </c>
      <c r="D25" s="114">
        <f>C25/'- 3 -'!E25</f>
        <v>0</v>
      </c>
      <c r="E25" s="289">
        <f t="shared" si="0"/>
      </c>
      <c r="F25" s="404">
        <f>SUM('- 6 -'!F25:I25)</f>
        <v>0</v>
      </c>
      <c r="G25" s="114">
        <f>IF(F25=0,"",'- 6 -'!F25/F25)</f>
      </c>
      <c r="H25" s="114">
        <f>IF(F25=0,"",'- 6 -'!G25/F25)</f>
      </c>
      <c r="I25" s="114">
        <f>IF(F25=0,"",'- 6 -'!H25/F25)</f>
      </c>
      <c r="J25" s="114">
        <f>IF(F25=0,"",'- 6 -'!I25/F25)</f>
      </c>
    </row>
    <row r="26" spans="1:10" ht="12.75">
      <c r="A26" s="115">
        <v>17</v>
      </c>
      <c r="B26" s="116" t="s">
        <v>159</v>
      </c>
      <c r="C26" s="116">
        <v>0</v>
      </c>
      <c r="D26" s="117">
        <f>C26/'- 3 -'!E26</f>
        <v>0</v>
      </c>
      <c r="E26" s="290">
        <f t="shared" si="0"/>
      </c>
      <c r="F26" s="405">
        <f>SUM('- 6 -'!F26:I26)</f>
        <v>0</v>
      </c>
      <c r="G26" s="117">
        <f>IF(F26=0,"",'- 6 -'!F26/F26)</f>
      </c>
      <c r="H26" s="117">
        <f>IF(F26=0,"",'- 6 -'!G26/F26)</f>
      </c>
      <c r="I26" s="117">
        <f>IF(F26=0,"",'- 6 -'!H26/F26)</f>
      </c>
      <c r="J26" s="117">
        <f>IF(F26=0,"",'- 6 -'!I26/F26)</f>
      </c>
    </row>
    <row r="27" spans="1:10" ht="12.75">
      <c r="A27" s="112">
        <v>18</v>
      </c>
      <c r="B27" s="113" t="s">
        <v>160</v>
      </c>
      <c r="C27" s="113">
        <v>0</v>
      </c>
      <c r="D27" s="114">
        <f>C27/'- 3 -'!E27</f>
        <v>0</v>
      </c>
      <c r="E27" s="289">
        <f t="shared" si="0"/>
      </c>
      <c r="F27" s="404">
        <f>SUM('- 6 -'!F27:I27)</f>
        <v>0</v>
      </c>
      <c r="G27" s="114">
        <f>IF(F27=0,"",'- 6 -'!F27/F27)</f>
      </c>
      <c r="H27" s="114">
        <f>IF(F27=0,"",'- 6 -'!G27/F27)</f>
      </c>
      <c r="I27" s="114">
        <f>IF(F27=0,"",'- 6 -'!H27/F27)</f>
      </c>
      <c r="J27" s="114">
        <f>IF(F27=0,"",'- 6 -'!I27/F27)</f>
      </c>
    </row>
    <row r="28" spans="1:10" ht="12.75">
      <c r="A28" s="115">
        <v>19</v>
      </c>
      <c r="B28" s="116" t="s">
        <v>161</v>
      </c>
      <c r="C28" s="116">
        <v>0</v>
      </c>
      <c r="D28" s="117">
        <f>C28/'- 3 -'!E28</f>
        <v>0</v>
      </c>
      <c r="E28" s="290">
        <f t="shared" si="0"/>
      </c>
      <c r="F28" s="405">
        <f>SUM('- 6 -'!F28:I28)</f>
        <v>0</v>
      </c>
      <c r="G28" s="117">
        <f>IF(F28=0,"",'- 6 -'!F28/F28)</f>
      </c>
      <c r="H28" s="117">
        <f>IF(F28=0,"",'- 6 -'!G28/F28)</f>
      </c>
      <c r="I28" s="117">
        <f>IF(F28=0,"",'- 6 -'!H28/F28)</f>
      </c>
      <c r="J28" s="117">
        <f>IF(F28=0,"",'- 6 -'!I28/F28)</f>
      </c>
    </row>
    <row r="29" spans="1:10" ht="12.75">
      <c r="A29" s="112">
        <v>20</v>
      </c>
      <c r="B29" s="113" t="s">
        <v>162</v>
      </c>
      <c r="C29" s="113">
        <v>910562.48</v>
      </c>
      <c r="D29" s="114">
        <f>C29/'- 3 -'!E29</f>
        <v>0.1362201086680331</v>
      </c>
      <c r="E29" s="289">
        <f t="shared" si="0"/>
        <v>3667.1867901731775</v>
      </c>
      <c r="F29" s="404">
        <f>SUM('- 6 -'!F29:I29)</f>
        <v>248.3</v>
      </c>
      <c r="G29" s="114">
        <f>IF(F29=0,"",'- 6 -'!F29/F29)</f>
        <v>0.6415626258558196</v>
      </c>
      <c r="H29" s="114">
        <f>IF(F29=0,"",'- 6 -'!G29/F29)</f>
        <v>0</v>
      </c>
      <c r="I29" s="114">
        <f>IF(F29=0,"",'- 6 -'!H29/F29)</f>
        <v>0.3584373741441804</v>
      </c>
      <c r="J29" s="114">
        <f>IF(F29=0,"",'- 6 -'!I29/F29)</f>
        <v>0</v>
      </c>
    </row>
    <row r="30" spans="1:10" ht="12.75">
      <c r="A30" s="115">
        <v>21</v>
      </c>
      <c r="B30" s="116" t="s">
        <v>163</v>
      </c>
      <c r="C30" s="116">
        <v>0</v>
      </c>
      <c r="D30" s="117">
        <f>C30/'- 3 -'!E30</f>
        <v>0</v>
      </c>
      <c r="E30" s="290">
        <f t="shared" si="0"/>
      </c>
      <c r="F30" s="405">
        <f>SUM('- 6 -'!F30:I30)</f>
        <v>0</v>
      </c>
      <c r="G30" s="117">
        <f>IF(F30=0,"",'- 6 -'!F30/F30)</f>
      </c>
      <c r="H30" s="117">
        <f>IF(F30=0,"",'- 6 -'!G30/F30)</f>
      </c>
      <c r="I30" s="117">
        <f>IF(F30=0,"",'- 6 -'!H30/F30)</f>
      </c>
      <c r="J30" s="117">
        <f>IF(F30=0,"",'- 6 -'!I30/F30)</f>
      </c>
    </row>
    <row r="31" spans="1:10" ht="12.75">
      <c r="A31" s="112">
        <v>22</v>
      </c>
      <c r="B31" s="113" t="s">
        <v>164</v>
      </c>
      <c r="C31" s="113">
        <v>0</v>
      </c>
      <c r="D31" s="114">
        <f>C31/'- 3 -'!E31</f>
        <v>0</v>
      </c>
      <c r="E31" s="289">
        <f t="shared" si="0"/>
      </c>
      <c r="F31" s="404">
        <f>SUM('- 6 -'!F31:I31)</f>
        <v>0</v>
      </c>
      <c r="G31" s="114">
        <f>IF(F31=0,"",'- 6 -'!F31/F31)</f>
      </c>
      <c r="H31" s="114">
        <f>IF(F31=0,"",'- 6 -'!G31/F31)</f>
      </c>
      <c r="I31" s="114">
        <f>IF(F31=0,"",'- 6 -'!H31/F31)</f>
      </c>
      <c r="J31" s="114">
        <f>IF(F31=0,"",'- 6 -'!I31/F31)</f>
      </c>
    </row>
    <row r="32" spans="1:10" ht="12.75">
      <c r="A32" s="115">
        <v>23</v>
      </c>
      <c r="B32" s="116" t="s">
        <v>165</v>
      </c>
      <c r="C32" s="116">
        <v>0</v>
      </c>
      <c r="D32" s="117">
        <f>C32/'- 3 -'!E32</f>
        <v>0</v>
      </c>
      <c r="E32" s="290">
        <f t="shared" si="0"/>
      </c>
      <c r="F32" s="405">
        <f>SUM('- 6 -'!F32:I32)</f>
        <v>0</v>
      </c>
      <c r="G32" s="117">
        <f>IF(F32=0,"",'- 6 -'!F32/F32)</f>
      </c>
      <c r="H32" s="117">
        <f>IF(F32=0,"",'- 6 -'!G32/F32)</f>
      </c>
      <c r="I32" s="117">
        <f>IF(F32=0,"",'- 6 -'!H32/F32)</f>
      </c>
      <c r="J32" s="117">
        <f>IF(F32=0,"",'- 6 -'!I32/F32)</f>
      </c>
    </row>
    <row r="33" spans="1:10" ht="12.75">
      <c r="A33" s="112">
        <v>24</v>
      </c>
      <c r="B33" s="113" t="s">
        <v>166</v>
      </c>
      <c r="C33" s="113">
        <v>1643229</v>
      </c>
      <c r="D33" s="114">
        <f>C33/'- 3 -'!E33</f>
        <v>0.07864645672185605</v>
      </c>
      <c r="E33" s="289">
        <f t="shared" si="0"/>
        <v>3051.4930362116993</v>
      </c>
      <c r="F33" s="404">
        <f>SUM('- 6 -'!F33:I33)</f>
        <v>538.5</v>
      </c>
      <c r="G33" s="114">
        <f>IF(F33=0,"",'- 6 -'!F33/F33)</f>
        <v>0.5032497678737233</v>
      </c>
      <c r="H33" s="114">
        <f>IF(F33=0,"",'- 6 -'!G33/F33)</f>
        <v>0</v>
      </c>
      <c r="I33" s="114">
        <f>IF(F33=0,"",'- 6 -'!H33/F33)</f>
        <v>0.49675023212627667</v>
      </c>
      <c r="J33" s="114">
        <f>IF(F33=0,"",'- 6 -'!I33/F33)</f>
        <v>0</v>
      </c>
    </row>
    <row r="34" spans="1:10" ht="12.75">
      <c r="A34" s="115">
        <v>25</v>
      </c>
      <c r="B34" s="116" t="s">
        <v>167</v>
      </c>
      <c r="C34" s="116">
        <v>0</v>
      </c>
      <c r="D34" s="117">
        <f>C34/'- 3 -'!E34</f>
        <v>0</v>
      </c>
      <c r="E34" s="290">
        <f t="shared" si="0"/>
      </c>
      <c r="F34" s="405">
        <f>SUM('- 6 -'!F34:I34)</f>
        <v>0</v>
      </c>
      <c r="G34" s="117">
        <f>IF(F34=0,"",'- 6 -'!F34/F34)</f>
      </c>
      <c r="H34" s="117">
        <f>IF(F34=0,"",'- 6 -'!G34/F34)</f>
      </c>
      <c r="I34" s="117">
        <f>IF(F34=0,"",'- 6 -'!H34/F34)</f>
      </c>
      <c r="J34" s="117">
        <f>IF(F34=0,"",'- 6 -'!I34/F34)</f>
      </c>
    </row>
    <row r="35" spans="1:10" ht="12.75">
      <c r="A35" s="112">
        <v>26</v>
      </c>
      <c r="B35" s="113" t="s">
        <v>168</v>
      </c>
      <c r="C35" s="113">
        <v>0</v>
      </c>
      <c r="D35" s="114">
        <f>C35/'- 3 -'!E35</f>
        <v>0</v>
      </c>
      <c r="E35" s="289">
        <f t="shared" si="0"/>
      </c>
      <c r="F35" s="404">
        <f>SUM('- 6 -'!F35:I35)</f>
        <v>0</v>
      </c>
      <c r="G35" s="114">
        <f>IF(F35=0,"",'- 6 -'!F35/F35)</f>
      </c>
      <c r="H35" s="114">
        <f>IF(F35=0,"",'- 6 -'!G35/F35)</f>
      </c>
      <c r="I35" s="114">
        <f>IF(F35=0,"",'- 6 -'!H35/F35)</f>
      </c>
      <c r="J35" s="114">
        <f>IF(F35=0,"",'- 6 -'!I35/F35)</f>
      </c>
    </row>
    <row r="36" spans="1:10" ht="12.75">
      <c r="A36" s="115">
        <v>27</v>
      </c>
      <c r="B36" s="116" t="s">
        <v>169</v>
      </c>
      <c r="C36" s="116">
        <v>0</v>
      </c>
      <c r="D36" s="117">
        <f>C36/'- 3 -'!E36</f>
        <v>0</v>
      </c>
      <c r="E36" s="290">
        <f t="shared" si="0"/>
      </c>
      <c r="F36" s="405">
        <f>SUM('- 6 -'!F36:I36)</f>
        <v>0</v>
      </c>
      <c r="G36" s="117">
        <f>IF(F36=0,"",'- 6 -'!F36/F36)</f>
      </c>
      <c r="H36" s="117">
        <f>IF(F36=0,"",'- 6 -'!G36/F36)</f>
      </c>
      <c r="I36" s="117">
        <f>IF(F36=0,"",'- 6 -'!H36/F36)</f>
      </c>
      <c r="J36" s="117">
        <f>IF(F36=0,"",'- 6 -'!I36/F36)</f>
      </c>
    </row>
    <row r="37" spans="1:10" ht="12.75">
      <c r="A37" s="112">
        <v>28</v>
      </c>
      <c r="B37" s="113" t="s">
        <v>170</v>
      </c>
      <c r="C37" s="113">
        <v>1413849</v>
      </c>
      <c r="D37" s="114">
        <f>C37/'- 3 -'!E37</f>
        <v>0.25029666154630814</v>
      </c>
      <c r="E37" s="289">
        <f t="shared" si="0"/>
        <v>3440.021897810219</v>
      </c>
      <c r="F37" s="404">
        <f>SUM('- 6 -'!F37:I37)</f>
        <v>411</v>
      </c>
      <c r="G37" s="114">
        <f>IF(F37=0,"",'- 6 -'!F37/F37)</f>
        <v>0.46715328467153283</v>
      </c>
      <c r="H37" s="114">
        <f>IF(F37=0,"",'- 6 -'!G37/F37)</f>
        <v>0.5328467153284672</v>
      </c>
      <c r="I37" s="114">
        <f>IF(F37=0,"",'- 6 -'!H37/F37)</f>
        <v>0</v>
      </c>
      <c r="J37" s="114">
        <f>IF(F37=0,"",'- 6 -'!I37/F37)</f>
        <v>0</v>
      </c>
    </row>
    <row r="38" spans="1:10" ht="12.75">
      <c r="A38" s="115">
        <v>29</v>
      </c>
      <c r="B38" s="116" t="s">
        <v>171</v>
      </c>
      <c r="C38" s="116">
        <v>0</v>
      </c>
      <c r="D38" s="117">
        <f>C38/'- 3 -'!E38</f>
        <v>0</v>
      </c>
      <c r="E38" s="290">
        <f t="shared" si="0"/>
      </c>
      <c r="F38" s="405">
        <f>SUM('- 6 -'!F38:I38)</f>
        <v>0</v>
      </c>
      <c r="G38" s="117">
        <f>IF(F38=0,"",'- 6 -'!F38/F38)</f>
      </c>
      <c r="H38" s="117">
        <f>IF(F38=0,"",'- 6 -'!G38/F38)</f>
      </c>
      <c r="I38" s="117">
        <f>IF(F38=0,"",'- 6 -'!H38/F38)</f>
      </c>
      <c r="J38" s="117">
        <f>IF(F38=0,"",'- 6 -'!I38/F38)</f>
      </c>
    </row>
    <row r="39" spans="1:10" ht="12.75">
      <c r="A39" s="112">
        <v>30</v>
      </c>
      <c r="B39" s="113" t="s">
        <v>172</v>
      </c>
      <c r="C39" s="113">
        <v>0</v>
      </c>
      <c r="D39" s="114">
        <f>C39/'- 3 -'!E39</f>
        <v>0</v>
      </c>
      <c r="E39" s="289">
        <f t="shared" si="0"/>
      </c>
      <c r="F39" s="404">
        <f>SUM('- 6 -'!F39:I39)</f>
        <v>0</v>
      </c>
      <c r="G39" s="114">
        <f>IF(F39=0,"",'- 6 -'!F39/F39)</f>
      </c>
      <c r="H39" s="114">
        <f>IF(F39=0,"",'- 6 -'!G39/F39)</f>
      </c>
      <c r="I39" s="114">
        <f>IF(F39=0,"",'- 6 -'!H39/F39)</f>
      </c>
      <c r="J39" s="114">
        <f>IF(F39=0,"",'- 6 -'!I39/F39)</f>
      </c>
    </row>
    <row r="40" spans="1:10" ht="12.75">
      <c r="A40" s="115">
        <v>31</v>
      </c>
      <c r="B40" s="116" t="s">
        <v>173</v>
      </c>
      <c r="C40" s="116">
        <v>0</v>
      </c>
      <c r="D40" s="117">
        <f>C40/'- 3 -'!E40</f>
        <v>0</v>
      </c>
      <c r="E40" s="290">
        <f t="shared" si="0"/>
      </c>
      <c r="F40" s="405">
        <f>SUM('- 6 -'!F40:I40)</f>
        <v>0</v>
      </c>
      <c r="G40" s="117">
        <f>IF(F40=0,"",'- 6 -'!F40/F40)</f>
      </c>
      <c r="H40" s="117">
        <f>IF(F40=0,"",'- 6 -'!G40/F40)</f>
      </c>
      <c r="I40" s="117">
        <f>IF(F40=0,"",'- 6 -'!H40/F40)</f>
      </c>
      <c r="J40" s="117">
        <f>IF(F40=0,"",'- 6 -'!I40/F40)</f>
      </c>
    </row>
    <row r="41" spans="1:10" ht="12.75">
      <c r="A41" s="112">
        <v>32</v>
      </c>
      <c r="B41" s="113" t="s">
        <v>174</v>
      </c>
      <c r="C41" s="113">
        <v>830678</v>
      </c>
      <c r="D41" s="114">
        <f>C41/'- 3 -'!E41</f>
        <v>0.1328996767254137</v>
      </c>
      <c r="E41" s="289">
        <f t="shared" si="0"/>
        <v>2366.6039886039885</v>
      </c>
      <c r="F41" s="404">
        <f>SUM('- 6 -'!F41:I41)</f>
        <v>351</v>
      </c>
      <c r="G41" s="114">
        <f>IF(F41=0,"",'- 6 -'!F41/F41)</f>
        <v>0.6410256410256411</v>
      </c>
      <c r="H41" s="114">
        <f>IF(F41=0,"",'- 6 -'!G41/F41)</f>
        <v>0.358974358974359</v>
      </c>
      <c r="I41" s="114">
        <f>IF(F41=0,"",'- 6 -'!H41/F41)</f>
        <v>0</v>
      </c>
      <c r="J41" s="114">
        <f>IF(F41=0,"",'- 6 -'!I41/F41)</f>
        <v>0</v>
      </c>
    </row>
    <row r="42" spans="1:10" ht="12.75">
      <c r="A42" s="115">
        <v>33</v>
      </c>
      <c r="B42" s="116" t="s">
        <v>175</v>
      </c>
      <c r="C42" s="116">
        <v>1123731</v>
      </c>
      <c r="D42" s="117">
        <f>C42/'- 3 -'!E42</f>
        <v>0.09969640323895691</v>
      </c>
      <c r="E42" s="290">
        <f t="shared" si="0"/>
        <v>2834.126103404792</v>
      </c>
      <c r="F42" s="405">
        <f>SUM('- 6 -'!F42:I42)</f>
        <v>396.5</v>
      </c>
      <c r="G42" s="117">
        <f>IF(F42=0,"",'- 6 -'!F42/F42)</f>
        <v>0.5472887767969735</v>
      </c>
      <c r="H42" s="117">
        <f>IF(F42=0,"",'- 6 -'!G42/F42)</f>
        <v>0</v>
      </c>
      <c r="I42" s="117">
        <f>IF(F42=0,"",'- 6 -'!H42/F42)</f>
        <v>0.10592686002522068</v>
      </c>
      <c r="J42" s="117">
        <f>IF(F42=0,"",'- 6 -'!I42/F42)</f>
        <v>0.3467843631778058</v>
      </c>
    </row>
    <row r="43" spans="1:10" ht="12.75">
      <c r="A43" s="112">
        <v>34</v>
      </c>
      <c r="B43" s="113" t="s">
        <v>176</v>
      </c>
      <c r="C43" s="113">
        <v>0</v>
      </c>
      <c r="D43" s="114">
        <f>C43/'- 3 -'!E43</f>
        <v>0</v>
      </c>
      <c r="E43" s="289">
        <f aca="true" t="shared" si="1" ref="E43:E65">IF(F43=0,"",C43/F43)</f>
      </c>
      <c r="F43" s="404">
        <f>SUM('- 6 -'!F43:I43)</f>
        <v>0</v>
      </c>
      <c r="G43" s="114">
        <f>IF(F43=0,"",'- 6 -'!F43/F43)</f>
      </c>
      <c r="H43" s="114">
        <f>IF(F43=0,"",'- 6 -'!G43/F43)</f>
      </c>
      <c r="I43" s="114">
        <f>IF(F43=0,"",'- 6 -'!H43/F43)</f>
      </c>
      <c r="J43" s="114">
        <f>IF(F43=0,"",'- 6 -'!I43/F43)</f>
      </c>
    </row>
    <row r="44" spans="1:10" ht="12.75">
      <c r="A44" s="115">
        <v>35</v>
      </c>
      <c r="B44" s="116" t="s">
        <v>177</v>
      </c>
      <c r="C44" s="116">
        <v>1170499</v>
      </c>
      <c r="D44" s="117">
        <f>C44/'- 3 -'!E44</f>
        <v>0.09349238154253535</v>
      </c>
      <c r="E44" s="290">
        <f t="shared" si="1"/>
        <v>3233.4226519337017</v>
      </c>
      <c r="F44" s="405">
        <f>SUM('- 6 -'!F44:I44)</f>
        <v>362</v>
      </c>
      <c r="G44" s="117">
        <f>IF(F44=0,"",'- 6 -'!F44/F44)</f>
        <v>0.6933701657458563</v>
      </c>
      <c r="H44" s="117">
        <f>IF(F44=0,"",'- 6 -'!G44/F44)</f>
        <v>0.30662983425414364</v>
      </c>
      <c r="I44" s="117">
        <f>IF(F44=0,"",'- 6 -'!H44/F44)</f>
        <v>0</v>
      </c>
      <c r="J44" s="117">
        <f>IF(F44=0,"",'- 6 -'!I44/F44)</f>
        <v>0</v>
      </c>
    </row>
    <row r="45" spans="1:10" ht="12.75">
      <c r="A45" s="112">
        <v>36</v>
      </c>
      <c r="B45" s="113" t="s">
        <v>178</v>
      </c>
      <c r="C45" s="113">
        <v>0</v>
      </c>
      <c r="D45" s="114">
        <f>C45/'- 3 -'!E45</f>
        <v>0</v>
      </c>
      <c r="E45" s="289">
        <f t="shared" si="1"/>
      </c>
      <c r="F45" s="404">
        <f>SUM('- 6 -'!F45:I45)</f>
        <v>0</v>
      </c>
      <c r="G45" s="114">
        <f>IF(F45=0,"",'- 6 -'!F45/F45)</f>
      </c>
      <c r="H45" s="114">
        <f>IF(F45=0,"",'- 6 -'!G45/F45)</f>
      </c>
      <c r="I45" s="114">
        <f>IF(F45=0,"",'- 6 -'!H45/F45)</f>
      </c>
      <c r="J45" s="114">
        <f>IF(F45=0,"",'- 6 -'!I45/F45)</f>
      </c>
    </row>
    <row r="46" spans="1:10" ht="12.75">
      <c r="A46" s="115">
        <v>37</v>
      </c>
      <c r="B46" s="116" t="s">
        <v>179</v>
      </c>
      <c r="C46" s="116">
        <v>0</v>
      </c>
      <c r="D46" s="117">
        <f>C46/'- 3 -'!E46</f>
        <v>0</v>
      </c>
      <c r="E46" s="290">
        <f t="shared" si="1"/>
      </c>
      <c r="F46" s="405">
        <f>SUM('- 6 -'!F46:I46)</f>
        <v>0</v>
      </c>
      <c r="G46" s="117">
        <f>IF(F46=0,"",'- 6 -'!F46/F46)</f>
      </c>
      <c r="H46" s="117">
        <f>IF(F46=0,"",'- 6 -'!G46/F46)</f>
      </c>
      <c r="I46" s="117">
        <f>IF(F46=0,"",'- 6 -'!H46/F46)</f>
      </c>
      <c r="J46" s="117">
        <f>IF(F46=0,"",'- 6 -'!I46/F46)</f>
      </c>
    </row>
    <row r="47" spans="1:10" ht="12.75">
      <c r="A47" s="112">
        <v>38</v>
      </c>
      <c r="B47" s="113" t="s">
        <v>180</v>
      </c>
      <c r="C47" s="113">
        <v>0</v>
      </c>
      <c r="D47" s="114">
        <f>C47/'- 3 -'!E47</f>
        <v>0</v>
      </c>
      <c r="E47" s="289">
        <f t="shared" si="1"/>
      </c>
      <c r="F47" s="404">
        <f>SUM('- 6 -'!F47:I47)</f>
        <v>0</v>
      </c>
      <c r="G47" s="114">
        <f>IF(F47=0,"",'- 6 -'!F47/F47)</f>
      </c>
      <c r="H47" s="114">
        <f>IF(F47=0,"",'- 6 -'!G47/F47)</f>
      </c>
      <c r="I47" s="114">
        <f>IF(F47=0,"",'- 6 -'!H47/F47)</f>
      </c>
      <c r="J47" s="114">
        <f>IF(F47=0,"",'- 6 -'!I47/F47)</f>
      </c>
    </row>
    <row r="48" spans="1:10" ht="12.75">
      <c r="A48" s="115">
        <v>39</v>
      </c>
      <c r="B48" s="116" t="s">
        <v>181</v>
      </c>
      <c r="C48" s="116">
        <v>0</v>
      </c>
      <c r="D48" s="117">
        <f>C48/'- 3 -'!E48</f>
        <v>0</v>
      </c>
      <c r="E48" s="290">
        <f t="shared" si="1"/>
      </c>
      <c r="F48" s="405">
        <f>SUM('- 6 -'!F48:I48)</f>
        <v>0</v>
      </c>
      <c r="G48" s="117">
        <f>IF(F48=0,"",'- 6 -'!F48/F48)</f>
      </c>
      <c r="H48" s="117">
        <f>IF(F48=0,"",'- 6 -'!G48/F48)</f>
      </c>
      <c r="I48" s="117">
        <f>IF(F48=0,"",'- 6 -'!H48/F48)</f>
      </c>
      <c r="J48" s="117">
        <f>IF(F48=0,"",'- 6 -'!I48/F48)</f>
      </c>
    </row>
    <row r="49" spans="1:10" ht="12.75">
      <c r="A49" s="112">
        <v>40</v>
      </c>
      <c r="B49" s="113" t="s">
        <v>182</v>
      </c>
      <c r="C49" s="113">
        <v>3088866</v>
      </c>
      <c r="D49" s="114">
        <f>C49/'- 3 -'!E49</f>
        <v>0.07927708888471341</v>
      </c>
      <c r="E49" s="289">
        <f t="shared" si="1"/>
        <v>2791.564392227745</v>
      </c>
      <c r="F49" s="404">
        <f>SUM('- 6 -'!F49:I49)</f>
        <v>1106.5</v>
      </c>
      <c r="G49" s="114">
        <f>IF(F49=0,"",'- 6 -'!F49/F49)</f>
        <v>0.5996384997740624</v>
      </c>
      <c r="H49" s="114">
        <f>IF(F49=0,"",'- 6 -'!G49/F49)</f>
        <v>0</v>
      </c>
      <c r="I49" s="114">
        <f>IF(F49=0,"",'- 6 -'!H49/F49)</f>
        <v>0.40036150022593764</v>
      </c>
      <c r="J49" s="114">
        <f>IF(F49=0,"",'- 6 -'!I49/F49)</f>
        <v>0</v>
      </c>
    </row>
    <row r="50" spans="1:10" ht="12.75">
      <c r="A50" s="115">
        <v>41</v>
      </c>
      <c r="B50" s="116" t="s">
        <v>183</v>
      </c>
      <c r="C50" s="116">
        <v>0</v>
      </c>
      <c r="D50" s="117">
        <f>C50/'- 3 -'!E50</f>
        <v>0</v>
      </c>
      <c r="E50" s="290">
        <f t="shared" si="1"/>
      </c>
      <c r="F50" s="405">
        <f>SUM('- 6 -'!F50:I50)</f>
        <v>0</v>
      </c>
      <c r="G50" s="117">
        <f>IF(F50=0,"",'- 6 -'!F50/F50)</f>
      </c>
      <c r="H50" s="117">
        <f>IF(F50=0,"",'- 6 -'!G50/F50)</f>
      </c>
      <c r="I50" s="117">
        <f>IF(F50=0,"",'- 6 -'!H50/F50)</f>
      </c>
      <c r="J50" s="117">
        <f>IF(F50=0,"",'- 6 -'!I50/F50)</f>
      </c>
    </row>
    <row r="51" spans="1:10" ht="12.75">
      <c r="A51" s="112">
        <v>42</v>
      </c>
      <c r="B51" s="113" t="s">
        <v>184</v>
      </c>
      <c r="C51" s="113">
        <v>0</v>
      </c>
      <c r="D51" s="114">
        <f>C51/'- 3 -'!E51</f>
        <v>0</v>
      </c>
      <c r="E51" s="289">
        <f t="shared" si="1"/>
      </c>
      <c r="F51" s="404">
        <f>SUM('- 6 -'!F51:I51)</f>
        <v>0</v>
      </c>
      <c r="G51" s="114">
        <f>IF(F51=0,"",'- 6 -'!F51/F51)</f>
      </c>
      <c r="H51" s="114">
        <f>IF(F51=0,"",'- 6 -'!G51/F51)</f>
      </c>
      <c r="I51" s="114">
        <f>IF(F51=0,"",'- 6 -'!H51/F51)</f>
      </c>
      <c r="J51" s="114">
        <f>IF(F51=0,"",'- 6 -'!I51/F51)</f>
      </c>
    </row>
    <row r="52" spans="1:10" ht="12.75">
      <c r="A52" s="115">
        <v>43</v>
      </c>
      <c r="B52" s="116" t="s">
        <v>185</v>
      </c>
      <c r="C52" s="116">
        <v>0</v>
      </c>
      <c r="D52" s="117">
        <f>C52/'- 3 -'!E52</f>
        <v>0</v>
      </c>
      <c r="E52" s="290">
        <f t="shared" si="1"/>
      </c>
      <c r="F52" s="405">
        <f>SUM('- 6 -'!F52:I52)</f>
        <v>0</v>
      </c>
      <c r="G52" s="117">
        <f>IF(F52=0,"",'- 6 -'!F52/F52)</f>
      </c>
      <c r="H52" s="117">
        <f>IF(F52=0,"",'- 6 -'!G52/F52)</f>
      </c>
      <c r="I52" s="117">
        <f>IF(F52=0,"",'- 6 -'!H52/F52)</f>
      </c>
      <c r="J52" s="117">
        <f>IF(F52=0,"",'- 6 -'!I52/F52)</f>
      </c>
    </row>
    <row r="53" spans="1:10" ht="12.75">
      <c r="A53" s="112">
        <v>44</v>
      </c>
      <c r="B53" s="113" t="s">
        <v>186</v>
      </c>
      <c r="C53" s="113">
        <v>0</v>
      </c>
      <c r="D53" s="114">
        <f>C53/'- 3 -'!E53</f>
        <v>0</v>
      </c>
      <c r="E53" s="289">
        <f t="shared" si="1"/>
      </c>
      <c r="F53" s="404">
        <f>SUM('- 6 -'!F53:I53)</f>
        <v>0</v>
      </c>
      <c r="G53" s="114">
        <f>IF(F53=0,"",'- 6 -'!F53/F53)</f>
      </c>
      <c r="H53" s="114">
        <f>IF(F53=0,"",'- 6 -'!G53/F53)</f>
      </c>
      <c r="I53" s="114">
        <f>IF(F53=0,"",'- 6 -'!H53/F53)</f>
      </c>
      <c r="J53" s="114">
        <f>IF(F53=0,"",'- 6 -'!I53/F53)</f>
      </c>
    </row>
    <row r="54" spans="1:10" ht="12.75">
      <c r="A54" s="115">
        <v>45</v>
      </c>
      <c r="B54" s="116" t="s">
        <v>187</v>
      </c>
      <c r="C54" s="116">
        <v>1858280</v>
      </c>
      <c r="D54" s="117">
        <f>C54/'- 3 -'!E54</f>
        <v>0.17370330113669719</v>
      </c>
      <c r="E54" s="290">
        <f t="shared" si="1"/>
        <v>3243.0715532286213</v>
      </c>
      <c r="F54" s="405">
        <f>SUM('- 6 -'!F54:I54)</f>
        <v>573</v>
      </c>
      <c r="G54" s="117">
        <f>IF(F54=0,"",'- 6 -'!F54/F54)</f>
        <v>0.7408376963350786</v>
      </c>
      <c r="H54" s="117">
        <f>IF(F54=0,"",'- 6 -'!G54/F54)</f>
        <v>0</v>
      </c>
      <c r="I54" s="117">
        <f>IF(F54=0,"",'- 6 -'!H54/F54)</f>
        <v>0.2591623036649215</v>
      </c>
      <c r="J54" s="117">
        <f>IF(F54=0,"",'- 6 -'!I54/F54)</f>
        <v>0</v>
      </c>
    </row>
    <row r="55" spans="1:10" ht="12.75">
      <c r="A55" s="112">
        <v>46</v>
      </c>
      <c r="B55" s="113" t="s">
        <v>188</v>
      </c>
      <c r="C55" s="113">
        <v>1143721</v>
      </c>
      <c r="D55" s="114">
        <f>C55/'- 3 -'!E55</f>
        <v>0.11057376939029696</v>
      </c>
      <c r="E55" s="289">
        <f t="shared" si="1"/>
        <v>3221.749295774648</v>
      </c>
      <c r="F55" s="404">
        <f>SUM('- 6 -'!F55:I55)</f>
        <v>355</v>
      </c>
      <c r="G55" s="114">
        <f>IF(F55=0,"",'- 6 -'!F55/F55)</f>
        <v>0.7154929577464789</v>
      </c>
      <c r="H55" s="114">
        <f>IF(F55=0,"",'- 6 -'!G55/F55)</f>
        <v>0</v>
      </c>
      <c r="I55" s="114">
        <f>IF(F55=0,"",'- 6 -'!H55/F55)</f>
        <v>0.28450704225352114</v>
      </c>
      <c r="J55" s="114">
        <f>IF(F55=0,"",'- 6 -'!I55/F55)</f>
        <v>0</v>
      </c>
    </row>
    <row r="56" spans="1:10" ht="12.75">
      <c r="A56" s="115">
        <v>47</v>
      </c>
      <c r="B56" s="116" t="s">
        <v>189</v>
      </c>
      <c r="C56" s="116">
        <v>1393210</v>
      </c>
      <c r="D56" s="117">
        <f>C56/'- 3 -'!E56</f>
        <v>0.1792953685965618</v>
      </c>
      <c r="E56" s="290">
        <f t="shared" si="1"/>
        <v>2920.775681341719</v>
      </c>
      <c r="F56" s="405">
        <f>SUM('- 6 -'!F56:I56)</f>
        <v>477</v>
      </c>
      <c r="G56" s="117">
        <f>IF(F56=0,"",'- 6 -'!F56/F56)</f>
        <v>0.8134171907756813</v>
      </c>
      <c r="H56" s="117">
        <f>IF(F56=0,"",'- 6 -'!G56/F56)</f>
        <v>0.18658280922431866</v>
      </c>
      <c r="I56" s="117">
        <f>IF(F56=0,"",'- 6 -'!H56/F56)</f>
        <v>0</v>
      </c>
      <c r="J56" s="117">
        <f>IF(F56=0,"",'- 6 -'!I56/F56)</f>
        <v>0</v>
      </c>
    </row>
    <row r="57" spans="1:10" ht="12.75">
      <c r="A57" s="112">
        <v>48</v>
      </c>
      <c r="B57" s="113" t="s">
        <v>190</v>
      </c>
      <c r="C57" s="113">
        <v>0</v>
      </c>
      <c r="D57" s="114">
        <f>C57/'- 3 -'!E57</f>
        <v>0</v>
      </c>
      <c r="E57" s="289">
        <f t="shared" si="1"/>
      </c>
      <c r="F57" s="404">
        <f>SUM('- 6 -'!F57:I57)</f>
        <v>0</v>
      </c>
      <c r="G57" s="114">
        <f>IF(F57=0,"",'- 6 -'!F57/F57)</f>
      </c>
      <c r="H57" s="114">
        <f>IF(F57=0,"",'- 6 -'!G57/F57)</f>
      </c>
      <c r="I57" s="114">
        <f>IF(F57=0,"",'- 6 -'!H57/F57)</f>
      </c>
      <c r="J57" s="114">
        <f>IF(F57=0,"",'- 6 -'!I57/F57)</f>
      </c>
    </row>
    <row r="58" spans="1:10" ht="12.75">
      <c r="A58" s="115">
        <v>49</v>
      </c>
      <c r="B58" s="116" t="s">
        <v>191</v>
      </c>
      <c r="C58" s="116">
        <v>0</v>
      </c>
      <c r="D58" s="117">
        <f>C58/'- 3 -'!E58</f>
        <v>0</v>
      </c>
      <c r="E58" s="290">
        <f t="shared" si="1"/>
      </c>
      <c r="F58" s="405">
        <f>SUM('- 6 -'!F58:I58)</f>
        <v>0</v>
      </c>
      <c r="G58" s="117">
        <f>IF(F58=0,"",'- 6 -'!F58/F58)</f>
      </c>
      <c r="H58" s="117">
        <f>IF(F58=0,"",'- 6 -'!G58/F58)</f>
      </c>
      <c r="I58" s="117">
        <f>IF(F58=0,"",'- 6 -'!H58/F58)</f>
      </c>
      <c r="J58" s="117">
        <f>IF(F58=0,"",'- 6 -'!I58/F58)</f>
      </c>
    </row>
    <row r="59" spans="1:10" ht="12.75">
      <c r="A59" s="112">
        <v>2264</v>
      </c>
      <c r="B59" s="113" t="s">
        <v>192</v>
      </c>
      <c r="C59" s="113">
        <v>0</v>
      </c>
      <c r="D59" s="114">
        <f>C59/'- 3 -'!E59</f>
        <v>0</v>
      </c>
      <c r="E59" s="289">
        <f t="shared" si="1"/>
      </c>
      <c r="F59" s="404">
        <f>SUM('- 6 -'!F59:I59)</f>
        <v>0</v>
      </c>
      <c r="G59" s="114">
        <f>IF(F59=0,"",'- 6 -'!F59/F59)</f>
      </c>
      <c r="H59" s="114">
        <f>IF(F59=0,"",'- 6 -'!G59/F59)</f>
      </c>
      <c r="I59" s="114">
        <f>IF(F59=0,"",'- 6 -'!H59/F59)</f>
      </c>
      <c r="J59" s="114">
        <f>IF(F59=0,"",'- 6 -'!I59/F59)</f>
      </c>
    </row>
    <row r="60" spans="1:10" ht="12.75">
      <c r="A60" s="115">
        <v>2309</v>
      </c>
      <c r="B60" s="116" t="s">
        <v>193</v>
      </c>
      <c r="C60" s="116">
        <v>0</v>
      </c>
      <c r="D60" s="117">
        <f>C60/'- 3 -'!E60</f>
        <v>0</v>
      </c>
      <c r="E60" s="290">
        <f t="shared" si="1"/>
      </c>
      <c r="F60" s="405">
        <f>SUM('- 6 -'!F60:I60)</f>
        <v>0</v>
      </c>
      <c r="G60" s="117">
        <f>IF(F60=0,"",'- 6 -'!F60/F60)</f>
      </c>
      <c r="H60" s="117">
        <f>IF(F60=0,"",'- 6 -'!G60/F60)</f>
      </c>
      <c r="I60" s="117">
        <f>IF(F60=0,"",'- 6 -'!H60/F60)</f>
      </c>
      <c r="J60" s="117">
        <f>IF(F60=0,"",'- 6 -'!I60/F60)</f>
      </c>
    </row>
    <row r="61" spans="1:10" ht="12.75">
      <c r="A61" s="112">
        <v>2312</v>
      </c>
      <c r="B61" s="113" t="s">
        <v>194</v>
      </c>
      <c r="C61" s="113">
        <v>0</v>
      </c>
      <c r="D61" s="114">
        <f>C61/'- 3 -'!E61</f>
        <v>0</v>
      </c>
      <c r="E61" s="289">
        <f t="shared" si="1"/>
      </c>
      <c r="F61" s="404">
        <f>SUM('- 6 -'!F61:I61)</f>
        <v>0</v>
      </c>
      <c r="G61" s="114">
        <f>IF(F61=0,"",'- 6 -'!F61/F61)</f>
      </c>
      <c r="H61" s="114">
        <f>IF(F61=0,"",'- 6 -'!G61/F61)</f>
      </c>
      <c r="I61" s="114">
        <f>IF(F61=0,"",'- 6 -'!H61/F61)</f>
      </c>
      <c r="J61" s="114">
        <f>IF(F61=0,"",'- 6 -'!I61/F61)</f>
      </c>
    </row>
    <row r="62" spans="1:10" ht="12.75">
      <c r="A62" s="115">
        <v>2355</v>
      </c>
      <c r="B62" s="116" t="s">
        <v>196</v>
      </c>
      <c r="C62" s="116">
        <v>1477629</v>
      </c>
      <c r="D62" s="117">
        <f>C62/'- 3 -'!E62</f>
        <v>0.06506699264014812</v>
      </c>
      <c r="E62" s="290">
        <f t="shared" si="1"/>
        <v>3509.8076009501187</v>
      </c>
      <c r="F62" s="405">
        <f>SUM('- 6 -'!F62:I62)</f>
        <v>421</v>
      </c>
      <c r="G62" s="117">
        <f>IF(F62=0,"",'- 6 -'!F62/F62)</f>
        <v>0.5249406175771971</v>
      </c>
      <c r="H62" s="117">
        <f>IF(F62=0,"",'- 6 -'!G62/F62)</f>
        <v>0</v>
      </c>
      <c r="I62" s="117">
        <f>IF(F62=0,"",'- 6 -'!H62/F62)</f>
        <v>0.4750593824228028</v>
      </c>
      <c r="J62" s="117">
        <f>IF(F62=0,"",'- 6 -'!I62/F62)</f>
        <v>0</v>
      </c>
    </row>
    <row r="63" spans="1:10" ht="12.75">
      <c r="A63" s="112">
        <v>2439</v>
      </c>
      <c r="B63" s="113" t="s">
        <v>197</v>
      </c>
      <c r="C63" s="113">
        <v>0</v>
      </c>
      <c r="D63" s="114">
        <f>C63/'- 3 -'!E63</f>
        <v>0</v>
      </c>
      <c r="E63" s="289">
        <f t="shared" si="1"/>
      </c>
      <c r="F63" s="404">
        <f>SUM('- 6 -'!F63:I63)</f>
        <v>0</v>
      </c>
      <c r="G63" s="114">
        <f>IF(F63=0,"",'- 6 -'!F63/F63)</f>
      </c>
      <c r="H63" s="114">
        <f>IF(F63=0,"",'- 6 -'!G63/F63)</f>
      </c>
      <c r="I63" s="114">
        <f>IF(F63=0,"",'- 6 -'!H63/F63)</f>
      </c>
      <c r="J63" s="114">
        <f>IF(F63=0,"",'- 6 -'!I63/F63)</f>
      </c>
    </row>
    <row r="64" spans="1:10" ht="12.75">
      <c r="A64" s="115">
        <v>2460</v>
      </c>
      <c r="B64" s="116" t="s">
        <v>198</v>
      </c>
      <c r="C64" s="116">
        <v>0</v>
      </c>
      <c r="D64" s="117">
        <f>C64/'- 3 -'!E64</f>
        <v>0</v>
      </c>
      <c r="E64" s="290">
        <f t="shared" si="1"/>
      </c>
      <c r="F64" s="405">
        <f>SUM('- 6 -'!F64:I64)</f>
        <v>0</v>
      </c>
      <c r="G64" s="117">
        <f>IF(F64=0,"",'- 6 -'!F64/F64)</f>
      </c>
      <c r="H64" s="117">
        <f>IF(F64=0,"",'- 6 -'!G64/F64)</f>
      </c>
      <c r="I64" s="117">
        <f>IF(F64=0,"",'- 6 -'!H64/F64)</f>
      </c>
      <c r="J64" s="117">
        <f>IF(F64=0,"",'- 6 -'!I64/F64)</f>
      </c>
    </row>
    <row r="65" spans="1:10" ht="12.75">
      <c r="A65" s="112">
        <v>3000</v>
      </c>
      <c r="B65" s="113" t="s">
        <v>199</v>
      </c>
      <c r="C65" s="113">
        <v>0</v>
      </c>
      <c r="D65" s="114">
        <f>C65/'- 3 -'!E65</f>
        <v>0</v>
      </c>
      <c r="E65" s="289">
        <f t="shared" si="1"/>
      </c>
      <c r="F65" s="404">
        <f>SUM('- 6 -'!F65:I65)</f>
        <v>0</v>
      </c>
      <c r="G65" s="114">
        <f>IF(F65=0,"",'- 6 -'!F65/F65)</f>
      </c>
      <c r="H65" s="114">
        <f>IF(F65=0,"",'- 6 -'!G65/F65)</f>
      </c>
      <c r="I65" s="114">
        <f>IF(F65=0,"",'- 6 -'!H65/F65)</f>
      </c>
      <c r="J65" s="114">
        <f>IF(F65=0,"",'- 6 -'!I65/F65)</f>
      </c>
    </row>
    <row r="66" spans="4:10" ht="4.5" customHeight="1">
      <c r="D66" s="118"/>
      <c r="F66" s="186"/>
      <c r="G66" s="118"/>
      <c r="H66" s="118"/>
      <c r="I66" s="118"/>
      <c r="J66" s="118"/>
    </row>
    <row r="67" spans="1:10" ht="12.75">
      <c r="A67" s="119"/>
      <c r="B67" s="24" t="s">
        <v>200</v>
      </c>
      <c r="C67" s="25">
        <f>SUM(C11:C65)</f>
        <v>89808673.01</v>
      </c>
      <c r="D67" s="26">
        <f>C67/'- 3 -'!E67</f>
        <v>0.07918233948719536</v>
      </c>
      <c r="E67" s="414">
        <f>C67/F67</f>
        <v>3030.868780105382</v>
      </c>
      <c r="F67" s="415">
        <f>SUM(F11:F65)</f>
        <v>29631.329999999998</v>
      </c>
      <c r="G67" s="120">
        <f>'- 6 -'!F67/F67</f>
        <v>0.659627158146462</v>
      </c>
      <c r="H67" s="120">
        <f>'- 6 -'!G67/F67</f>
        <v>0.026357237424037328</v>
      </c>
      <c r="I67" s="120">
        <f>'- 6 -'!H67/F67</f>
        <v>0.2602886876829356</v>
      </c>
      <c r="J67" s="120">
        <f>'- 6 -'!I67/F67</f>
        <v>0.05372691674656521</v>
      </c>
    </row>
    <row r="68" spans="4:10" ht="4.5" customHeight="1">
      <c r="D68" s="118"/>
      <c r="F68" s="186"/>
      <c r="G68" s="118"/>
      <c r="H68" s="118"/>
      <c r="I68" s="118"/>
      <c r="J68" s="118"/>
    </row>
    <row r="69" spans="1:10" ht="12.75">
      <c r="A69" s="115">
        <v>2155</v>
      </c>
      <c r="B69" s="116" t="s">
        <v>201</v>
      </c>
      <c r="C69" s="116">
        <v>0</v>
      </c>
      <c r="D69" s="117">
        <f>C69/'- 3 -'!E69</f>
        <v>0</v>
      </c>
      <c r="E69" s="290">
        <f>IF(F69=0,"",C69/F69)</f>
      </c>
      <c r="F69" s="405">
        <f>SUM('- 6 -'!F69:I69)</f>
        <v>0</v>
      </c>
      <c r="G69" s="117">
        <f>IF(F69=0,"",'- 6 -'!F69/F69)</f>
      </c>
      <c r="H69" s="117">
        <f>IF(F69=0,"",'- 6 -'!G69/F69)</f>
      </c>
      <c r="I69" s="117">
        <f>IF(F69=0,"",'- 6 -'!H69/F69)</f>
      </c>
      <c r="J69" s="117">
        <f>IF(F69=0,"",'- 6 -'!I69/F69)</f>
      </c>
    </row>
    <row r="70" spans="1:10" ht="12.75">
      <c r="A70" s="112">
        <v>2408</v>
      </c>
      <c r="B70" s="113" t="s">
        <v>203</v>
      </c>
      <c r="C70" s="113">
        <v>0</v>
      </c>
      <c r="D70" s="114">
        <f>C70/'- 3 -'!E70</f>
        <v>0</v>
      </c>
      <c r="E70" s="289">
        <f>IF(F70=0,"",C70/F70)</f>
      </c>
      <c r="F70" s="404">
        <f>SUM('- 6 -'!F70:I70)</f>
        <v>0</v>
      </c>
      <c r="G70" s="114">
        <f>IF(F70=0,"",'- 6 -'!F70/F70)</f>
      </c>
      <c r="H70" s="114">
        <f>IF(F70=0,"",'- 6 -'!G70/F70)</f>
      </c>
      <c r="I70" s="114">
        <f>IF(F70=0,"",'- 6 -'!H70/F70)</f>
      </c>
      <c r="J70" s="114">
        <f>IF(F70=0,"",'- 6 -'!I70/F70)</f>
      </c>
    </row>
    <row r="71" spans="3:10" ht="6.75" customHeight="1">
      <c r="C71" s="105"/>
      <c r="D71" s="105"/>
      <c r="E71" s="105"/>
      <c r="F71" s="105"/>
      <c r="G71" s="105"/>
      <c r="H71" s="105"/>
      <c r="I71" s="105"/>
      <c r="J71" s="105"/>
    </row>
    <row r="72" spans="1:10" ht="12" customHeight="1">
      <c r="A72" s="63" t="s">
        <v>327</v>
      </c>
      <c r="B72" s="64" t="s">
        <v>380</v>
      </c>
      <c r="D72" s="105"/>
      <c r="E72" s="105"/>
      <c r="F72" s="105"/>
      <c r="G72" s="105"/>
      <c r="H72" s="105"/>
      <c r="I72" s="105"/>
      <c r="J72" s="10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 right="0.5905511811023623" top="0.5905511811023623" bottom="0" header="0.31496062992125984" footer="0"/>
  <pageSetup fitToHeight="1" fitToWidth="1" orientation="portrait" r:id="rId1"/>
  <headerFooter alignWithMargins="0">
    <oddHeader>&amp;C&amp;"Times New Roman,Bold"&amp;12&amp;A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K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5.83203125" style="97" customWidth="1"/>
    <col min="7" max="7" width="7.83203125" style="97" customWidth="1"/>
    <col min="8" max="8" width="9.83203125" style="97" customWidth="1"/>
    <col min="9" max="9" width="15.83203125" style="97" customWidth="1"/>
    <col min="10" max="10" width="7.83203125" style="97" customWidth="1"/>
    <col min="11" max="11" width="9.83203125" style="97" customWidth="1"/>
    <col min="12" max="16384" width="15.83203125" style="97" customWidth="1"/>
  </cols>
  <sheetData>
    <row r="1" spans="1:11" ht="6.75" customHeight="1">
      <c r="A1" s="20"/>
      <c r="B1" s="95"/>
      <c r="C1" s="161"/>
      <c r="D1" s="161"/>
      <c r="E1" s="161"/>
      <c r="F1" s="161"/>
      <c r="G1" s="161"/>
      <c r="H1" s="161"/>
      <c r="I1" s="161"/>
      <c r="J1" s="161"/>
      <c r="K1" s="161"/>
    </row>
    <row r="2" spans="1:11" ht="12.75">
      <c r="A2" s="7"/>
      <c r="B2" s="98"/>
      <c r="C2" s="224" t="s">
        <v>0</v>
      </c>
      <c r="D2" s="224"/>
      <c r="E2" s="224"/>
      <c r="F2" s="224"/>
      <c r="G2" s="224"/>
      <c r="H2" s="245"/>
      <c r="I2" s="245"/>
      <c r="J2" s="273"/>
      <c r="K2" s="250" t="s">
        <v>392</v>
      </c>
    </row>
    <row r="3" spans="1:11" ht="12.75">
      <c r="A3" s="8"/>
      <c r="B3" s="101"/>
      <c r="C3" s="227" t="str">
        <f>YEAR</f>
        <v>OPERATING FUND ACTUAL 1997/98</v>
      </c>
      <c r="D3" s="227"/>
      <c r="E3" s="227"/>
      <c r="F3" s="227"/>
      <c r="G3" s="227"/>
      <c r="H3" s="246"/>
      <c r="I3" s="246"/>
      <c r="J3" s="246"/>
      <c r="K3" s="251"/>
    </row>
    <row r="4" spans="1:11" ht="12.75">
      <c r="A4" s="9"/>
      <c r="C4" s="161"/>
      <c r="D4" s="161"/>
      <c r="E4" s="251"/>
      <c r="F4" s="161"/>
      <c r="G4" s="161"/>
      <c r="H4" s="161"/>
      <c r="I4" s="161"/>
      <c r="J4" s="161"/>
      <c r="K4" s="161"/>
    </row>
    <row r="5" spans="1:11" ht="16.5">
      <c r="A5" s="9"/>
      <c r="C5" s="429" t="s">
        <v>12</v>
      </c>
      <c r="D5" s="252"/>
      <c r="E5" s="265"/>
      <c r="F5" s="265"/>
      <c r="G5" s="265"/>
      <c r="H5" s="265"/>
      <c r="I5" s="265"/>
      <c r="J5" s="265"/>
      <c r="K5" s="266"/>
    </row>
    <row r="6" spans="1:11" ht="12.75">
      <c r="A6" s="9"/>
      <c r="C6" s="76" t="s">
        <v>16</v>
      </c>
      <c r="D6" s="74"/>
      <c r="E6" s="75"/>
      <c r="F6" s="256"/>
      <c r="G6" s="74"/>
      <c r="H6" s="75"/>
      <c r="I6" s="76" t="s">
        <v>17</v>
      </c>
      <c r="J6" s="74"/>
      <c r="K6" s="75"/>
    </row>
    <row r="7" spans="3:11" ht="12.75">
      <c r="C7" s="77" t="s">
        <v>46</v>
      </c>
      <c r="D7" s="78"/>
      <c r="E7" s="79"/>
      <c r="F7" s="77" t="s">
        <v>47</v>
      </c>
      <c r="G7" s="78"/>
      <c r="H7" s="79"/>
      <c r="I7" s="77" t="s">
        <v>48</v>
      </c>
      <c r="J7" s="78"/>
      <c r="K7" s="79"/>
    </row>
    <row r="8" spans="1:11" ht="12.75">
      <c r="A8" s="109"/>
      <c r="B8" s="54"/>
      <c r="C8" s="161"/>
      <c r="D8" s="259"/>
      <c r="E8" s="260" t="s">
        <v>90</v>
      </c>
      <c r="F8" s="82"/>
      <c r="G8" s="83"/>
      <c r="H8" s="260" t="s">
        <v>90</v>
      </c>
      <c r="I8" s="82"/>
      <c r="J8" s="83"/>
      <c r="K8" s="260" t="s">
        <v>90</v>
      </c>
    </row>
    <row r="9" spans="1:11" ht="12.75">
      <c r="A9" s="60" t="s">
        <v>121</v>
      </c>
      <c r="B9" s="61" t="s">
        <v>122</v>
      </c>
      <c r="C9" s="84" t="s">
        <v>123</v>
      </c>
      <c r="D9" s="85" t="s">
        <v>124</v>
      </c>
      <c r="E9" s="85" t="s">
        <v>125</v>
      </c>
      <c r="F9" s="85" t="s">
        <v>123</v>
      </c>
      <c r="G9" s="85" t="s">
        <v>124</v>
      </c>
      <c r="H9" s="85" t="s">
        <v>125</v>
      </c>
      <c r="I9" s="85" t="s">
        <v>123</v>
      </c>
      <c r="J9" s="85" t="s">
        <v>124</v>
      </c>
      <c r="K9" s="85" t="s">
        <v>125</v>
      </c>
    </row>
    <row r="10" spans="1:2" ht="4.5" customHeight="1">
      <c r="A10" s="86"/>
      <c r="B10" s="86"/>
    </row>
    <row r="11" spans="1:11" ht="12.75">
      <c r="A11" s="112">
        <v>1</v>
      </c>
      <c r="B11" s="113" t="s">
        <v>144</v>
      </c>
      <c r="C11" s="113">
        <v>800536</v>
      </c>
      <c r="D11" s="114">
        <f>C11/'- 3 -'!E11</f>
        <v>0.003782857868258316</v>
      </c>
      <c r="E11" s="113">
        <f>C11/'- 7 -'!I11</f>
        <v>26.414053426248547</v>
      </c>
      <c r="F11" s="113">
        <v>189692</v>
      </c>
      <c r="G11" s="114">
        <f>F11/'- 3 -'!E11</f>
        <v>0.0008963717743432606</v>
      </c>
      <c r="H11" s="113">
        <f>F11/'- 7 -'!I11</f>
        <v>6.258974765072326</v>
      </c>
      <c r="I11" s="113">
        <v>6175485</v>
      </c>
      <c r="J11" s="114">
        <f>I11/'- 3 -'!E11</f>
        <v>0.029181675805411884</v>
      </c>
      <c r="K11" s="113">
        <f>I11/'- 7 -'!I11</f>
        <v>203.76296721571111</v>
      </c>
    </row>
    <row r="12" spans="1:11" ht="12.75">
      <c r="A12" s="115">
        <v>2</v>
      </c>
      <c r="B12" s="116" t="s">
        <v>145</v>
      </c>
      <c r="C12" s="116">
        <v>311957</v>
      </c>
      <c r="D12" s="117">
        <f>C12/'- 3 -'!E12</f>
        <v>0.006012303601124263</v>
      </c>
      <c r="E12" s="116">
        <f>C12/'- 7 -'!I12</f>
        <v>34.8815262323989</v>
      </c>
      <c r="F12" s="116">
        <v>223758</v>
      </c>
      <c r="G12" s="117">
        <f>F12/'- 3 -'!E12</f>
        <v>0.004312456617996592</v>
      </c>
      <c r="H12" s="116">
        <f>F12/'- 7 -'!I12</f>
        <v>25.019539701654754</v>
      </c>
      <c r="I12" s="116">
        <v>1008064</v>
      </c>
      <c r="J12" s="117">
        <f>I12/'- 3 -'!E12</f>
        <v>0.019428276388616793</v>
      </c>
      <c r="K12" s="116">
        <f>I12/'- 7 -'!I12</f>
        <v>112.71685155305686</v>
      </c>
    </row>
    <row r="13" spans="1:11" ht="12.75">
      <c r="A13" s="112">
        <v>3</v>
      </c>
      <c r="B13" s="113" t="s">
        <v>146</v>
      </c>
      <c r="C13" s="113">
        <v>256033</v>
      </c>
      <c r="D13" s="114">
        <f>C13/'- 3 -'!E13</f>
        <v>0.006884533160417585</v>
      </c>
      <c r="E13" s="113">
        <f>C13/'- 7 -'!I13</f>
        <v>41.39579628132579</v>
      </c>
      <c r="F13" s="113">
        <v>401291</v>
      </c>
      <c r="G13" s="114">
        <f>F13/'- 3 -'!E13</f>
        <v>0.010790410597372733</v>
      </c>
      <c r="H13" s="113">
        <f>F13/'- 7 -'!I13</f>
        <v>64.88132578819724</v>
      </c>
      <c r="I13" s="113">
        <v>663624</v>
      </c>
      <c r="J13" s="114">
        <f>I13/'- 3 -'!E13</f>
        <v>0.017844345979029886</v>
      </c>
      <c r="K13" s="113">
        <f>I13/'- 7 -'!I13</f>
        <v>107.29571544058206</v>
      </c>
    </row>
    <row r="14" spans="1:11" ht="12.75">
      <c r="A14" s="115">
        <v>4</v>
      </c>
      <c r="B14" s="116" t="s">
        <v>147</v>
      </c>
      <c r="C14" s="116">
        <v>168993</v>
      </c>
      <c r="D14" s="117">
        <f>C14/'- 3 -'!E14</f>
        <v>0.006006160016488125</v>
      </c>
      <c r="E14" s="116">
        <f>C14/'- 7 -'!I14</f>
        <v>35.63749472796288</v>
      </c>
      <c r="F14" s="116">
        <v>0</v>
      </c>
      <c r="G14" s="117">
        <f>F14/'- 3 -'!E14</f>
        <v>0</v>
      </c>
      <c r="H14" s="116">
        <f>F14/'- 7 -'!I14</f>
        <v>0</v>
      </c>
      <c r="I14" s="116">
        <v>453710</v>
      </c>
      <c r="J14" s="117">
        <f>I14/'- 3 -'!E14</f>
        <v>0.01612525288669251</v>
      </c>
      <c r="K14" s="116">
        <f>I14/'- 7 -'!I14</f>
        <v>95.6790383804302</v>
      </c>
    </row>
    <row r="15" spans="1:11" ht="12.75">
      <c r="A15" s="112">
        <v>5</v>
      </c>
      <c r="B15" s="113" t="s">
        <v>148</v>
      </c>
      <c r="C15" s="113">
        <v>322438</v>
      </c>
      <c r="D15" s="114">
        <f>C15/'- 3 -'!E15</f>
        <v>0.0077087245018082765</v>
      </c>
      <c r="E15" s="113">
        <f>C15/'- 7 -'!I15</f>
        <v>46.92396128938368</v>
      </c>
      <c r="F15" s="113">
        <v>0</v>
      </c>
      <c r="G15" s="114">
        <f>F15/'- 3 -'!E15</f>
        <v>0</v>
      </c>
      <c r="H15" s="113">
        <f>F15/'- 7 -'!I15</f>
        <v>0</v>
      </c>
      <c r="I15" s="113">
        <v>841763</v>
      </c>
      <c r="J15" s="114">
        <f>I15/'- 3 -'!E15</f>
        <v>0.020124548169929226</v>
      </c>
      <c r="K15" s="113">
        <f>I15/'- 7 -'!I15</f>
        <v>122.50061849668921</v>
      </c>
    </row>
    <row r="16" spans="1:11" ht="12.75">
      <c r="A16" s="115">
        <v>6</v>
      </c>
      <c r="B16" s="116" t="s">
        <v>149</v>
      </c>
      <c r="C16" s="116">
        <v>272503</v>
      </c>
      <c r="D16" s="117">
        <f>C16/'- 3 -'!E16</f>
        <v>0.0051667913856334406</v>
      </c>
      <c r="E16" s="116">
        <f>C16/'- 7 -'!I16</f>
        <v>29.690891261712792</v>
      </c>
      <c r="F16" s="116">
        <v>183492</v>
      </c>
      <c r="G16" s="117">
        <f>F16/'- 3 -'!E16</f>
        <v>0.0034790988904072665</v>
      </c>
      <c r="H16" s="116">
        <f>F16/'- 7 -'!I16</f>
        <v>19.992590978426673</v>
      </c>
      <c r="I16" s="116">
        <v>979983</v>
      </c>
      <c r="J16" s="117">
        <f>I16/'- 3 -'!E16</f>
        <v>0.018580961392965275</v>
      </c>
      <c r="K16" s="116">
        <f>I16/'- 7 -'!I16</f>
        <v>106.7752233602092</v>
      </c>
    </row>
    <row r="17" spans="1:11" ht="12.75">
      <c r="A17" s="112">
        <v>8</v>
      </c>
      <c r="B17" s="113" t="s">
        <v>150</v>
      </c>
      <c r="C17" s="113">
        <v>15021</v>
      </c>
      <c r="D17" s="114">
        <f>C17/'- 3 -'!E17</f>
        <v>0.0021220108938651266</v>
      </c>
      <c r="E17" s="113">
        <f>C17/'- 7 -'!I17</f>
        <v>14.84288537549407</v>
      </c>
      <c r="F17" s="113">
        <v>0</v>
      </c>
      <c r="G17" s="114">
        <f>F17/'- 3 -'!E17</f>
        <v>0</v>
      </c>
      <c r="H17" s="113">
        <f>F17/'- 7 -'!I17</f>
        <v>0</v>
      </c>
      <c r="I17" s="113">
        <v>196896</v>
      </c>
      <c r="J17" s="114">
        <f>I17/'- 3 -'!E17</f>
        <v>0.027815422206142602</v>
      </c>
      <c r="K17" s="113">
        <f>I17/'- 7 -'!I17</f>
        <v>194.56126482213438</v>
      </c>
    </row>
    <row r="18" spans="1:11" ht="12.75">
      <c r="A18" s="115">
        <v>9</v>
      </c>
      <c r="B18" s="116" t="s">
        <v>151</v>
      </c>
      <c r="C18" s="17">
        <v>283288</v>
      </c>
      <c r="D18" s="117">
        <f>C18/'- 3 -'!E18</f>
        <v>0.0039993270675647875</v>
      </c>
      <c r="E18" s="116">
        <f>C18/'- 7 -'!I18</f>
        <v>22.284208456243853</v>
      </c>
      <c r="F18" s="116">
        <v>0</v>
      </c>
      <c r="G18" s="117">
        <f>F18/'- 3 -'!E18</f>
        <v>0</v>
      </c>
      <c r="H18" s="116">
        <f>F18/'- 7 -'!I18</f>
        <v>0</v>
      </c>
      <c r="I18" s="116">
        <v>1187007</v>
      </c>
      <c r="J18" s="117">
        <f>I18/'- 3 -'!E18</f>
        <v>0.01675760789192933</v>
      </c>
      <c r="K18" s="116">
        <f>I18/'- 7 -'!I18</f>
        <v>93.37321533923304</v>
      </c>
    </row>
    <row r="19" spans="1:11" ht="12.75">
      <c r="A19" s="112">
        <v>10</v>
      </c>
      <c r="B19" s="113" t="s">
        <v>152</v>
      </c>
      <c r="C19" s="113">
        <v>165744</v>
      </c>
      <c r="D19" s="114">
        <f>C19/'- 3 -'!E19</f>
        <v>0.0031818444734524835</v>
      </c>
      <c r="E19" s="113">
        <f>C19/'- 7 -'!I19</f>
        <v>18.840968511992724</v>
      </c>
      <c r="F19" s="113">
        <v>0</v>
      </c>
      <c r="G19" s="114">
        <f>F19/'- 3 -'!E19</f>
        <v>0</v>
      </c>
      <c r="H19" s="113">
        <f>F19/'- 7 -'!I19</f>
        <v>0</v>
      </c>
      <c r="I19" s="113">
        <v>924793</v>
      </c>
      <c r="J19" s="114">
        <f>I19/'- 3 -'!E19</f>
        <v>0.017753568733332985</v>
      </c>
      <c r="K19" s="113">
        <f>I19/'- 7 -'!I19</f>
        <v>105.12595202910083</v>
      </c>
    </row>
    <row r="20" spans="1:11" ht="12.75">
      <c r="A20" s="115">
        <v>11</v>
      </c>
      <c r="B20" s="116" t="s">
        <v>153</v>
      </c>
      <c r="C20" s="116">
        <v>108994</v>
      </c>
      <c r="D20" s="117">
        <f>C20/'- 3 -'!E20</f>
        <v>0.004013617000467005</v>
      </c>
      <c r="E20" s="116">
        <f>C20/'- 7 -'!I20</f>
        <v>23.307244889231033</v>
      </c>
      <c r="F20" s="116">
        <v>0</v>
      </c>
      <c r="G20" s="117">
        <f>F20/'- 3 -'!E20</f>
        <v>0</v>
      </c>
      <c r="H20" s="116">
        <f>F20/'- 7 -'!I20</f>
        <v>0</v>
      </c>
      <c r="I20" s="116">
        <v>477613</v>
      </c>
      <c r="J20" s="117">
        <f>I20/'- 3 -'!E20</f>
        <v>0.01758771727291454</v>
      </c>
      <c r="K20" s="116">
        <f>I20/'- 7 -'!I20</f>
        <v>102.13262338551023</v>
      </c>
    </row>
    <row r="21" spans="1:11" ht="12.75">
      <c r="A21" s="112">
        <v>12</v>
      </c>
      <c r="B21" s="113" t="s">
        <v>154</v>
      </c>
      <c r="C21" s="113">
        <v>187655</v>
      </c>
      <c r="D21" s="114">
        <f>C21/'- 3 -'!E21</f>
        <v>0.0041807840023248685</v>
      </c>
      <c r="E21" s="113">
        <f>C21/'- 7 -'!I21</f>
        <v>23.839801816680428</v>
      </c>
      <c r="F21" s="113">
        <v>0</v>
      </c>
      <c r="G21" s="114">
        <f>F21/'- 3 -'!E21</f>
        <v>0</v>
      </c>
      <c r="H21" s="113">
        <f>F21/'- 7 -'!I21</f>
        <v>0</v>
      </c>
      <c r="I21" s="113">
        <v>671936</v>
      </c>
      <c r="J21" s="114">
        <f>I21/'- 3 -'!E21</f>
        <v>0.014970127517978006</v>
      </c>
      <c r="K21" s="113">
        <f>I21/'- 7 -'!I21</f>
        <v>85.36314552499523</v>
      </c>
    </row>
    <row r="22" spans="1:11" ht="12.75">
      <c r="A22" s="115">
        <v>13</v>
      </c>
      <c r="B22" s="116" t="s">
        <v>155</v>
      </c>
      <c r="C22" s="116">
        <v>86013</v>
      </c>
      <c r="D22" s="117">
        <f>C22/'- 3 -'!E22</f>
        <v>0.004944181650354729</v>
      </c>
      <c r="E22" s="116">
        <f>C22/'- 7 -'!I22</f>
        <v>28.790962343096233</v>
      </c>
      <c r="F22" s="116">
        <v>79037.27</v>
      </c>
      <c r="G22" s="117">
        <f>F22/'- 3 -'!E22</f>
        <v>0.004543204167139064</v>
      </c>
      <c r="H22" s="116">
        <f>F22/'- 7 -'!I22</f>
        <v>26.455989958158998</v>
      </c>
      <c r="I22" s="116">
        <v>165863.2</v>
      </c>
      <c r="J22" s="117">
        <f>I22/'- 3 -'!E22</f>
        <v>0.009534114493264002</v>
      </c>
      <c r="K22" s="116">
        <f>I22/'- 7 -'!I22</f>
        <v>55.51906276150628</v>
      </c>
    </row>
    <row r="23" spans="1:11" ht="12.75">
      <c r="A23" s="112">
        <v>14</v>
      </c>
      <c r="B23" s="113" t="s">
        <v>156</v>
      </c>
      <c r="C23" s="113">
        <v>115544</v>
      </c>
      <c r="D23" s="114">
        <f>C23/'- 3 -'!E23</f>
        <v>0.005489660894756191</v>
      </c>
      <c r="E23" s="113">
        <f>C23/'- 7 -'!I23</f>
        <v>30.5171411969785</v>
      </c>
      <c r="F23" s="113">
        <v>990</v>
      </c>
      <c r="G23" s="114">
        <f>F23/'- 3 -'!E23</f>
        <v>4.703631764356981E-05</v>
      </c>
      <c r="H23" s="113">
        <f>F23/'- 7 -'!I23</f>
        <v>0.26147588611272515</v>
      </c>
      <c r="I23" s="113">
        <v>282415</v>
      </c>
      <c r="J23" s="114">
        <f>I23/'- 3 -'!E23</f>
        <v>0.013417941057887644</v>
      </c>
      <c r="K23" s="113">
        <f>I23/'- 7 -'!I23</f>
        <v>74.59061856214674</v>
      </c>
    </row>
    <row r="24" spans="1:11" ht="12.75">
      <c r="A24" s="115">
        <v>15</v>
      </c>
      <c r="B24" s="116" t="s">
        <v>157</v>
      </c>
      <c r="C24" s="116">
        <v>132374</v>
      </c>
      <c r="D24" s="117">
        <f>C24/'- 3 -'!E24</f>
        <v>0.005160802060390983</v>
      </c>
      <c r="E24" s="116">
        <f>C24/'- 7 -'!I24</f>
        <v>23.66779903450742</v>
      </c>
      <c r="F24" s="116">
        <v>5658</v>
      </c>
      <c r="G24" s="117">
        <f>F24/'- 3 -'!E24</f>
        <v>0.0002205857499032452</v>
      </c>
      <c r="H24" s="116">
        <f>F24/'- 7 -'!I24</f>
        <v>1.0116216699445735</v>
      </c>
      <c r="I24" s="116">
        <v>357452</v>
      </c>
      <c r="J24" s="117">
        <f>I24/'- 3 -'!E24</f>
        <v>0.013935810794346908</v>
      </c>
      <c r="K24" s="116">
        <f>I24/'- 7 -'!I24</f>
        <v>63.91060253888789</v>
      </c>
    </row>
    <row r="25" spans="1:11" ht="12.75">
      <c r="A25" s="112">
        <v>16</v>
      </c>
      <c r="B25" s="113" t="s">
        <v>158</v>
      </c>
      <c r="C25" s="113">
        <v>20938</v>
      </c>
      <c r="D25" s="114">
        <f>C25/'- 3 -'!E25</f>
        <v>0.003920056900548917</v>
      </c>
      <c r="E25" s="113">
        <f>C25/'- 7 -'!I25</f>
        <v>27.405759162303664</v>
      </c>
      <c r="F25" s="113">
        <v>0</v>
      </c>
      <c r="G25" s="114">
        <f>F25/'- 3 -'!E25</f>
        <v>0</v>
      </c>
      <c r="H25" s="113">
        <f>F25/'- 7 -'!I25</f>
        <v>0</v>
      </c>
      <c r="I25" s="113">
        <v>101059</v>
      </c>
      <c r="J25" s="114">
        <f>I25/'- 3 -'!E25</f>
        <v>0.01892048095866716</v>
      </c>
      <c r="K25" s="113">
        <f>I25/'- 7 -'!I25</f>
        <v>132.2761780104712</v>
      </c>
    </row>
    <row r="26" spans="1:11" ht="12.75">
      <c r="A26" s="115">
        <v>17</v>
      </c>
      <c r="B26" s="116" t="s">
        <v>159</v>
      </c>
      <c r="C26" s="116">
        <v>25198</v>
      </c>
      <c r="D26" s="117">
        <f>C26/'- 3 -'!E26</f>
        <v>0.006099900371521649</v>
      </c>
      <c r="E26" s="116">
        <f>C26/'- 7 -'!I26</f>
        <v>44.55879752431476</v>
      </c>
      <c r="F26" s="116">
        <v>0</v>
      </c>
      <c r="G26" s="117">
        <f>F26/'- 3 -'!E26</f>
        <v>0</v>
      </c>
      <c r="H26" s="116">
        <f>F26/'- 7 -'!I26</f>
        <v>0</v>
      </c>
      <c r="I26" s="116">
        <v>61382</v>
      </c>
      <c r="J26" s="117">
        <f>I26/'- 3 -'!E26</f>
        <v>0.014859277903196357</v>
      </c>
      <c r="K26" s="116">
        <f>I26/'- 7 -'!I26</f>
        <v>108.54465075154731</v>
      </c>
    </row>
    <row r="27" spans="1:11" ht="12.75">
      <c r="A27" s="112">
        <v>18</v>
      </c>
      <c r="B27" s="113" t="s">
        <v>160</v>
      </c>
      <c r="C27" s="113">
        <v>75430</v>
      </c>
      <c r="D27" s="114">
        <f>C27/'- 3 -'!E27</f>
        <v>0.00942940416491394</v>
      </c>
      <c r="E27" s="113">
        <f>C27/'- 7 -'!I27</f>
        <v>51.253652238907385</v>
      </c>
      <c r="F27" s="113">
        <v>2998</v>
      </c>
      <c r="G27" s="114">
        <f>F27/'- 3 -'!E27</f>
        <v>0.0003747760000850059</v>
      </c>
      <c r="H27" s="113">
        <f>F27/'- 7 -'!I27</f>
        <v>2.0370999524359585</v>
      </c>
      <c r="I27" s="113">
        <v>109113</v>
      </c>
      <c r="J27" s="114">
        <f>I27/'- 3 -'!E27</f>
        <v>0.013640071279945046</v>
      </c>
      <c r="K27" s="113">
        <f>I27/'- 7 -'!I27</f>
        <v>74.14078956309031</v>
      </c>
    </row>
    <row r="28" spans="1:11" ht="12.75">
      <c r="A28" s="115">
        <v>19</v>
      </c>
      <c r="B28" s="116" t="s">
        <v>161</v>
      </c>
      <c r="C28" s="116">
        <v>67352</v>
      </c>
      <c r="D28" s="117">
        <f>C28/'- 3 -'!E28</f>
        <v>0.006552770859277708</v>
      </c>
      <c r="E28" s="116">
        <f>C28/'- 7 -'!I28</f>
        <v>38.80841256122155</v>
      </c>
      <c r="F28" s="116">
        <v>0</v>
      </c>
      <c r="G28" s="117">
        <f>F28/'- 3 -'!E28</f>
        <v>0</v>
      </c>
      <c r="H28" s="116">
        <f>F28/'- 7 -'!I28</f>
        <v>0</v>
      </c>
      <c r="I28" s="116">
        <v>123912</v>
      </c>
      <c r="J28" s="117">
        <f>I28/'- 3 -'!E28</f>
        <v>0.012055572851805729</v>
      </c>
      <c r="K28" s="116">
        <f>I28/'- 7 -'!I28</f>
        <v>71.39844425237683</v>
      </c>
    </row>
    <row r="29" spans="1:11" ht="12.75">
      <c r="A29" s="112">
        <v>20</v>
      </c>
      <c r="B29" s="113" t="s">
        <v>162</v>
      </c>
      <c r="C29" s="113">
        <v>72332</v>
      </c>
      <c r="D29" s="114">
        <f>C29/'- 3 -'!E29</f>
        <v>0.01082086415440286</v>
      </c>
      <c r="E29" s="113">
        <f>C29/'- 7 -'!I29</f>
        <v>69.71759036144579</v>
      </c>
      <c r="F29" s="113">
        <v>0</v>
      </c>
      <c r="G29" s="114">
        <f>F29/'- 3 -'!E29</f>
        <v>0</v>
      </c>
      <c r="H29" s="113">
        <f>F29/'- 7 -'!I29</f>
        <v>0</v>
      </c>
      <c r="I29" s="113">
        <v>62242</v>
      </c>
      <c r="J29" s="114">
        <f>I29/'- 3 -'!E29</f>
        <v>0.00931140057925044</v>
      </c>
      <c r="K29" s="113">
        <f>I29/'- 7 -'!I29</f>
        <v>59.992289156626505</v>
      </c>
    </row>
    <row r="30" spans="1:11" ht="12.75">
      <c r="A30" s="115">
        <v>21</v>
      </c>
      <c r="B30" s="116" t="s">
        <v>163</v>
      </c>
      <c r="C30" s="116">
        <v>78653</v>
      </c>
      <c r="D30" s="117">
        <f>C30/'- 3 -'!E30</f>
        <v>0.00409368598654876</v>
      </c>
      <c r="E30" s="116">
        <f>C30/'- 7 -'!I30</f>
        <v>22.24349547511312</v>
      </c>
      <c r="F30" s="116">
        <v>0</v>
      </c>
      <c r="G30" s="117">
        <f>F30/'- 3 -'!E30</f>
        <v>0</v>
      </c>
      <c r="H30" s="116">
        <f>F30/'- 7 -'!I30</f>
        <v>0</v>
      </c>
      <c r="I30" s="116">
        <v>270908</v>
      </c>
      <c r="J30" s="117">
        <f>I30/'- 3 -'!E30</f>
        <v>0.01410006335732841</v>
      </c>
      <c r="K30" s="116">
        <f>I30/'- 7 -'!I30</f>
        <v>76.61425339366515</v>
      </c>
    </row>
    <row r="31" spans="1:11" ht="12.75">
      <c r="A31" s="112">
        <v>22</v>
      </c>
      <c r="B31" s="113" t="s">
        <v>164</v>
      </c>
      <c r="C31" s="113">
        <v>88271</v>
      </c>
      <c r="D31" s="114">
        <f>C31/'- 3 -'!E31</f>
        <v>0.007709348538170537</v>
      </c>
      <c r="E31" s="113">
        <f>C31/'- 7 -'!I31</f>
        <v>49.03944444444444</v>
      </c>
      <c r="F31" s="113">
        <v>0</v>
      </c>
      <c r="G31" s="114">
        <f>F31/'- 3 -'!E31</f>
        <v>0</v>
      </c>
      <c r="H31" s="113">
        <f>F31/'- 7 -'!I31</f>
        <v>0</v>
      </c>
      <c r="I31" s="113">
        <v>125460</v>
      </c>
      <c r="J31" s="114">
        <f>I31/'- 3 -'!E31</f>
        <v>0.010957334431453995</v>
      </c>
      <c r="K31" s="113">
        <f>I31/'- 7 -'!I31</f>
        <v>69.7</v>
      </c>
    </row>
    <row r="32" spans="1:11" ht="12.75">
      <c r="A32" s="115">
        <v>23</v>
      </c>
      <c r="B32" s="116" t="s">
        <v>165</v>
      </c>
      <c r="C32" s="116">
        <v>68905</v>
      </c>
      <c r="D32" s="117">
        <f>C32/'- 3 -'!E32</f>
        <v>0.007889773774577467</v>
      </c>
      <c r="E32" s="116">
        <f>C32/'- 7 -'!I32</f>
        <v>47.53708175232839</v>
      </c>
      <c r="F32" s="116">
        <v>0</v>
      </c>
      <c r="G32" s="117">
        <f>F32/'- 3 -'!E32</f>
        <v>0</v>
      </c>
      <c r="H32" s="116">
        <f>F32/'- 7 -'!I32</f>
        <v>0</v>
      </c>
      <c r="I32" s="116">
        <v>129863</v>
      </c>
      <c r="J32" s="117">
        <f>I32/'- 3 -'!E32</f>
        <v>0.0148695986022488</v>
      </c>
      <c r="K32" s="116">
        <f>I32/'- 7 -'!I32</f>
        <v>89.59158330458779</v>
      </c>
    </row>
    <row r="33" spans="1:11" ht="12.75">
      <c r="A33" s="112">
        <v>24</v>
      </c>
      <c r="B33" s="113" t="s">
        <v>166</v>
      </c>
      <c r="C33" s="113">
        <v>82726</v>
      </c>
      <c r="D33" s="114">
        <f>C33/'- 3 -'!E33</f>
        <v>0.003959342720200449</v>
      </c>
      <c r="E33" s="113">
        <f>C33/'- 7 -'!I33</f>
        <v>22.21786539184616</v>
      </c>
      <c r="F33" s="113">
        <v>2060</v>
      </c>
      <c r="G33" s="114">
        <f>F33/'- 3 -'!E33</f>
        <v>9.859350148215707E-05</v>
      </c>
      <c r="H33" s="113">
        <f>F33/'- 7 -'!I33</f>
        <v>0.553257775151743</v>
      </c>
      <c r="I33" s="113">
        <v>292911</v>
      </c>
      <c r="J33" s="114">
        <f>I33/'- 3 -'!E33</f>
        <v>0.014018990831378694</v>
      </c>
      <c r="K33" s="113">
        <f>I33/'- 7 -'!I33</f>
        <v>78.66761562013214</v>
      </c>
    </row>
    <row r="34" spans="1:11" ht="12.75">
      <c r="A34" s="115">
        <v>25</v>
      </c>
      <c r="B34" s="116" t="s">
        <v>167</v>
      </c>
      <c r="C34" s="116">
        <v>63958</v>
      </c>
      <c r="D34" s="117">
        <f>C34/'- 3 -'!E34</f>
        <v>0.0069605247764231515</v>
      </c>
      <c r="E34" s="116">
        <f>C34/'- 7 -'!I34</f>
        <v>40.80255183413078</v>
      </c>
      <c r="F34" s="116">
        <v>0</v>
      </c>
      <c r="G34" s="117">
        <f>F34/'- 3 -'!E34</f>
        <v>0</v>
      </c>
      <c r="H34" s="116">
        <f>F34/'- 7 -'!I34</f>
        <v>0</v>
      </c>
      <c r="I34" s="116">
        <v>110121</v>
      </c>
      <c r="J34" s="117">
        <f>I34/'- 3 -'!E34</f>
        <v>0.011984426481511209</v>
      </c>
      <c r="K34" s="116">
        <f>I34/'- 7 -'!I34</f>
        <v>70.25263157894737</v>
      </c>
    </row>
    <row r="35" spans="1:11" ht="12.75">
      <c r="A35" s="112">
        <v>26</v>
      </c>
      <c r="B35" s="113" t="s">
        <v>168</v>
      </c>
      <c r="C35" s="113">
        <v>112776</v>
      </c>
      <c r="D35" s="114">
        <f>C35/'- 3 -'!E35</f>
        <v>0.008495742900269864</v>
      </c>
      <c r="E35" s="113">
        <f>C35/'- 7 -'!I35</f>
        <v>42.815489749430526</v>
      </c>
      <c r="F35" s="113">
        <v>61299</v>
      </c>
      <c r="G35" s="114">
        <f>F35/'- 3 -'!E35</f>
        <v>0.0046178313120135706</v>
      </c>
      <c r="H35" s="113">
        <f>F35/'- 7 -'!I35</f>
        <v>23.27220956719818</v>
      </c>
      <c r="I35" s="113">
        <v>154722</v>
      </c>
      <c r="J35" s="114">
        <f>I35/'- 3 -'!E35</f>
        <v>0.011655656638075069</v>
      </c>
      <c r="K35" s="113">
        <f>I35/'- 7 -'!I35</f>
        <v>58.74031890660592</v>
      </c>
    </row>
    <row r="36" spans="1:11" ht="12.75">
      <c r="A36" s="115">
        <v>27</v>
      </c>
      <c r="B36" s="116" t="s">
        <v>169</v>
      </c>
      <c r="C36" s="116">
        <v>79762</v>
      </c>
      <c r="D36" s="117">
        <f>C36/'- 3 -'!E36</f>
        <v>0.014711374894384531</v>
      </c>
      <c r="E36" s="116">
        <f>C36/'- 7 -'!I36</f>
        <v>100.26649905719673</v>
      </c>
      <c r="F36" s="116">
        <v>0</v>
      </c>
      <c r="G36" s="117">
        <f>F36/'- 3 -'!E36</f>
        <v>0</v>
      </c>
      <c r="H36" s="116">
        <f>F36/'- 7 -'!I36</f>
        <v>0</v>
      </c>
      <c r="I36" s="116">
        <v>67016</v>
      </c>
      <c r="J36" s="117">
        <f>I36/'- 3 -'!E36</f>
        <v>0.012360491210376792</v>
      </c>
      <c r="K36" s="116">
        <f>I36/'- 7 -'!I36</f>
        <v>84.2438717787555</v>
      </c>
    </row>
    <row r="37" spans="1:11" ht="12.75">
      <c r="A37" s="112">
        <v>28</v>
      </c>
      <c r="B37" s="113" t="s">
        <v>170</v>
      </c>
      <c r="C37" s="113">
        <v>66702</v>
      </c>
      <c r="D37" s="114">
        <f>C37/'- 3 -'!E37</f>
        <v>0.011808395322599405</v>
      </c>
      <c r="E37" s="113">
        <f>C37/'- 7 -'!I37</f>
        <v>74.94606741573034</v>
      </c>
      <c r="F37" s="113">
        <v>0</v>
      </c>
      <c r="G37" s="114">
        <f>F37/'- 3 -'!E37</f>
        <v>0</v>
      </c>
      <c r="H37" s="113">
        <f>F37/'- 7 -'!I37</f>
        <v>0</v>
      </c>
      <c r="I37" s="113">
        <v>50351</v>
      </c>
      <c r="J37" s="114">
        <f>I37/'- 3 -'!E37</f>
        <v>0.008913743409316102</v>
      </c>
      <c r="K37" s="113">
        <f>I37/'- 7 -'!I37</f>
        <v>56.57415730337079</v>
      </c>
    </row>
    <row r="38" spans="1:11" ht="12.75">
      <c r="A38" s="115">
        <v>29</v>
      </c>
      <c r="B38" s="116" t="s">
        <v>171</v>
      </c>
      <c r="C38" s="116">
        <v>49284</v>
      </c>
      <c r="D38" s="117">
        <f>C38/'- 3 -'!E38</f>
        <v>0.005876474124396592</v>
      </c>
      <c r="E38" s="116">
        <f>C38/'- 7 -'!I38</f>
        <v>41.32483649169881</v>
      </c>
      <c r="F38" s="116">
        <v>0</v>
      </c>
      <c r="G38" s="117">
        <f>F38/'- 3 -'!E38</f>
        <v>0</v>
      </c>
      <c r="H38" s="116">
        <f>F38/'- 7 -'!I38</f>
        <v>0</v>
      </c>
      <c r="I38" s="116">
        <v>95897</v>
      </c>
      <c r="J38" s="117">
        <f>I38/'- 3 -'!E38</f>
        <v>0.011434466340135946</v>
      </c>
      <c r="K38" s="116">
        <f>I38/'- 7 -'!I38</f>
        <v>80.4100285091397</v>
      </c>
    </row>
    <row r="39" spans="1:11" ht="12.75">
      <c r="A39" s="112">
        <v>30</v>
      </c>
      <c r="B39" s="113" t="s">
        <v>172</v>
      </c>
      <c r="C39" s="113">
        <v>73743</v>
      </c>
      <c r="D39" s="114">
        <f>C39/'- 3 -'!E39</f>
        <v>0.008641739921397818</v>
      </c>
      <c r="E39" s="113">
        <f>C39/'- 7 -'!I39</f>
        <v>51.28164116828929</v>
      </c>
      <c r="F39" s="113">
        <v>0</v>
      </c>
      <c r="G39" s="114">
        <f>F39/'- 3 -'!E39</f>
        <v>0</v>
      </c>
      <c r="H39" s="113">
        <f>F39/'- 7 -'!I39</f>
        <v>0</v>
      </c>
      <c r="I39" s="113">
        <v>126467</v>
      </c>
      <c r="J39" s="114">
        <f>I39/'- 3 -'!E39</f>
        <v>0.014820320879804429</v>
      </c>
      <c r="K39" s="113">
        <f>I39/'- 7 -'!I39</f>
        <v>87.94645340751043</v>
      </c>
    </row>
    <row r="40" spans="1:11" ht="12.75">
      <c r="A40" s="115">
        <v>31</v>
      </c>
      <c r="B40" s="116" t="s">
        <v>173</v>
      </c>
      <c r="C40" s="116">
        <v>75793</v>
      </c>
      <c r="D40" s="117">
        <f>C40/'- 3 -'!E40</f>
        <v>0.008176033530442842</v>
      </c>
      <c r="E40" s="116">
        <f>C40/'- 7 -'!I40</f>
        <v>45.02911121673004</v>
      </c>
      <c r="F40" s="116">
        <v>0</v>
      </c>
      <c r="G40" s="117">
        <f>F40/'- 3 -'!E40</f>
        <v>0</v>
      </c>
      <c r="H40" s="116">
        <f>F40/'- 7 -'!I40</f>
        <v>0</v>
      </c>
      <c r="I40" s="116">
        <v>123776</v>
      </c>
      <c r="J40" s="117">
        <f>I40/'- 3 -'!E40</f>
        <v>0.013352113338488953</v>
      </c>
      <c r="K40" s="116">
        <f>I40/'- 7 -'!I40</f>
        <v>73.5361216730038</v>
      </c>
    </row>
    <row r="41" spans="1:11" ht="12.75">
      <c r="A41" s="112">
        <v>32</v>
      </c>
      <c r="B41" s="113" t="s">
        <v>174</v>
      </c>
      <c r="C41" s="113">
        <v>78099</v>
      </c>
      <c r="D41" s="114">
        <f>C41/'- 3 -'!E41</f>
        <v>0.012495012330383236</v>
      </c>
      <c r="E41" s="113">
        <f>C41/'- 7 -'!I41</f>
        <v>84.84410646387833</v>
      </c>
      <c r="F41" s="113">
        <v>0</v>
      </c>
      <c r="G41" s="114">
        <f>F41/'- 3 -'!E41</f>
        <v>0</v>
      </c>
      <c r="H41" s="113">
        <f>F41/'- 7 -'!I41</f>
        <v>0</v>
      </c>
      <c r="I41" s="113">
        <v>47569</v>
      </c>
      <c r="J41" s="114">
        <f>I41/'- 3 -'!E41</f>
        <v>0.0076105358781034345</v>
      </c>
      <c r="K41" s="113">
        <f>I41/'- 7 -'!I41</f>
        <v>51.677349266702876</v>
      </c>
    </row>
    <row r="42" spans="1:11" ht="12.75">
      <c r="A42" s="115">
        <v>33</v>
      </c>
      <c r="B42" s="116" t="s">
        <v>175</v>
      </c>
      <c r="C42" s="116">
        <v>95259</v>
      </c>
      <c r="D42" s="117">
        <f>C42/'- 3 -'!E42</f>
        <v>0.00845129277036924</v>
      </c>
      <c r="E42" s="116">
        <f>C42/'- 7 -'!I42</f>
        <v>48.51489686783805</v>
      </c>
      <c r="F42" s="116">
        <v>4032</v>
      </c>
      <c r="G42" s="117">
        <f>F42/'- 3 -'!E42</f>
        <v>0.0003577154121933757</v>
      </c>
      <c r="H42" s="116">
        <f>F42/'- 7 -'!I42</f>
        <v>2.053475935828877</v>
      </c>
      <c r="I42" s="116">
        <v>147243</v>
      </c>
      <c r="J42" s="117">
        <f>I42/'- 3 -'!E42</f>
        <v>0.01306326647757669</v>
      </c>
      <c r="K42" s="116">
        <f>I42/'- 7 -'!I42</f>
        <v>74.99006875477464</v>
      </c>
    </row>
    <row r="43" spans="1:11" ht="12.75">
      <c r="A43" s="112">
        <v>34</v>
      </c>
      <c r="B43" s="113" t="s">
        <v>176</v>
      </c>
      <c r="C43" s="113">
        <v>72246</v>
      </c>
      <c r="D43" s="114">
        <f>C43/'- 3 -'!E43</f>
        <v>0.013947381579209007</v>
      </c>
      <c r="E43" s="113">
        <f>C43/'- 7 -'!I43</f>
        <v>91.4506329113924</v>
      </c>
      <c r="F43" s="113">
        <v>0</v>
      </c>
      <c r="G43" s="114">
        <f>F43/'- 3 -'!E43</f>
        <v>0</v>
      </c>
      <c r="H43" s="113">
        <f>F43/'- 7 -'!I43</f>
        <v>0</v>
      </c>
      <c r="I43" s="113">
        <v>37533</v>
      </c>
      <c r="J43" s="114">
        <f>I43/'- 3 -'!E43</f>
        <v>0.007245896974399298</v>
      </c>
      <c r="K43" s="113">
        <f>I43/'- 7 -'!I43</f>
        <v>47.51012658227848</v>
      </c>
    </row>
    <row r="44" spans="1:11" ht="12.75">
      <c r="A44" s="115">
        <v>35</v>
      </c>
      <c r="B44" s="116" t="s">
        <v>177</v>
      </c>
      <c r="C44" s="116">
        <v>96415</v>
      </c>
      <c r="D44" s="117">
        <f>C44/'- 3 -'!E44</f>
        <v>0.007701047131542655</v>
      </c>
      <c r="E44" s="116">
        <f>C44/'- 7 -'!I44</f>
        <v>49.51977401129943</v>
      </c>
      <c r="F44" s="116">
        <v>0</v>
      </c>
      <c r="G44" s="117">
        <f>F44/'- 3 -'!E44</f>
        <v>0</v>
      </c>
      <c r="H44" s="116">
        <f>F44/'- 7 -'!I44</f>
        <v>0</v>
      </c>
      <c r="I44" s="116">
        <v>148863</v>
      </c>
      <c r="J44" s="117">
        <f>I44/'- 3 -'!E44</f>
        <v>0.011890276192945437</v>
      </c>
      <c r="K44" s="116">
        <f>I44/'- 7 -'!I44</f>
        <v>76.45762711864407</v>
      </c>
    </row>
    <row r="45" spans="1:11" ht="12.75">
      <c r="A45" s="112">
        <v>36</v>
      </c>
      <c r="B45" s="113" t="s">
        <v>178</v>
      </c>
      <c r="C45" s="113">
        <v>75299</v>
      </c>
      <c r="D45" s="114">
        <f>C45/'- 3 -'!E45</f>
        <v>0.010743852808711424</v>
      </c>
      <c r="E45" s="113">
        <f>C45/'- 7 -'!I45</f>
        <v>66.8136645962733</v>
      </c>
      <c r="F45" s="113">
        <v>0</v>
      </c>
      <c r="G45" s="114">
        <f>F45/'- 3 -'!E45</f>
        <v>0</v>
      </c>
      <c r="H45" s="113">
        <f>F45/'- 7 -'!I45</f>
        <v>0</v>
      </c>
      <c r="I45" s="113">
        <v>37239</v>
      </c>
      <c r="J45" s="114">
        <f>I45/'- 3 -'!E45</f>
        <v>0.005313355220435925</v>
      </c>
      <c r="K45" s="113">
        <f>I45/'- 7 -'!I45</f>
        <v>33.04259094942325</v>
      </c>
    </row>
    <row r="46" spans="1:11" ht="12.75">
      <c r="A46" s="115">
        <v>37</v>
      </c>
      <c r="B46" s="116" t="s">
        <v>179</v>
      </c>
      <c r="C46" s="116">
        <v>48051</v>
      </c>
      <c r="D46" s="117">
        <f>C46/'- 3 -'!E46</f>
        <v>0.007646210515726977</v>
      </c>
      <c r="E46" s="116">
        <f>C46/'- 7 -'!I46</f>
        <v>46.787731256085685</v>
      </c>
      <c r="F46" s="116">
        <v>0</v>
      </c>
      <c r="G46" s="117">
        <f>F46/'- 3 -'!E46</f>
        <v>0</v>
      </c>
      <c r="H46" s="116">
        <f>F46/'- 7 -'!I46</f>
        <v>0</v>
      </c>
      <c r="I46" s="116">
        <v>62536</v>
      </c>
      <c r="J46" s="117">
        <f>I46/'- 3 -'!E46</f>
        <v>0.009951164820950703</v>
      </c>
      <c r="K46" s="116">
        <f>I46/'- 7 -'!I46</f>
        <v>60.8919182083739</v>
      </c>
    </row>
    <row r="47" spans="1:11" ht="12.75">
      <c r="A47" s="112">
        <v>38</v>
      </c>
      <c r="B47" s="113" t="s">
        <v>180</v>
      </c>
      <c r="C47" s="113">
        <v>51463</v>
      </c>
      <c r="D47" s="114">
        <f>C47/'- 3 -'!E47</f>
        <v>0.006114433034643384</v>
      </c>
      <c r="E47" s="113">
        <f>C47/'- 7 -'!I47</f>
        <v>38.84</v>
      </c>
      <c r="F47" s="113">
        <v>330</v>
      </c>
      <c r="G47" s="114">
        <f>F47/'- 3 -'!E47</f>
        <v>3.9208031040404115E-05</v>
      </c>
      <c r="H47" s="113">
        <f>F47/'- 7 -'!I47</f>
        <v>0.2490566037735849</v>
      </c>
      <c r="I47" s="113">
        <v>117000</v>
      </c>
      <c r="J47" s="114">
        <f>I47/'- 3 -'!E47</f>
        <v>0.013901029187052367</v>
      </c>
      <c r="K47" s="113">
        <f>I47/'- 7 -'!I47</f>
        <v>88.30188679245283</v>
      </c>
    </row>
    <row r="48" spans="1:11" ht="12.75">
      <c r="A48" s="115">
        <v>39</v>
      </c>
      <c r="B48" s="116" t="s">
        <v>181</v>
      </c>
      <c r="C48" s="116">
        <v>67995</v>
      </c>
      <c r="D48" s="117">
        <f>C48/'- 3 -'!E48</f>
        <v>0.00494499308813673</v>
      </c>
      <c r="E48" s="116">
        <f>C48/'- 7 -'!I48</f>
        <v>30.587044534412957</v>
      </c>
      <c r="F48" s="116">
        <v>0</v>
      </c>
      <c r="G48" s="117">
        <f>F48/'- 3 -'!E48</f>
        <v>0</v>
      </c>
      <c r="H48" s="116">
        <f>F48/'- 7 -'!I48</f>
        <v>0</v>
      </c>
      <c r="I48" s="116">
        <v>109329</v>
      </c>
      <c r="J48" s="117">
        <f>I48/'- 3 -'!E48</f>
        <v>0.007951042713918678</v>
      </c>
      <c r="K48" s="116">
        <f>I48/'- 7 -'!I48</f>
        <v>49.180836707152494</v>
      </c>
    </row>
    <row r="49" spans="1:11" ht="12.75">
      <c r="A49" s="112">
        <v>40</v>
      </c>
      <c r="B49" s="113" t="s">
        <v>182</v>
      </c>
      <c r="C49" s="113">
        <v>151442</v>
      </c>
      <c r="D49" s="114">
        <f>C49/'- 3 -'!E49</f>
        <v>0.0038868247748134</v>
      </c>
      <c r="E49" s="113">
        <f>C49/'- 7 -'!I49</f>
        <v>19.783409536250815</v>
      </c>
      <c r="F49" s="113">
        <v>0</v>
      </c>
      <c r="G49" s="114">
        <f>F49/'- 3 -'!E49</f>
        <v>0</v>
      </c>
      <c r="H49" s="113">
        <f>F49/'- 7 -'!I49</f>
        <v>0</v>
      </c>
      <c r="I49" s="113">
        <v>741022</v>
      </c>
      <c r="J49" s="114">
        <f>I49/'- 3 -'!E49</f>
        <v>0.019018651815756366</v>
      </c>
      <c r="K49" s="113">
        <f>I49/'- 7 -'!I49</f>
        <v>96.80235140431091</v>
      </c>
    </row>
    <row r="50" spans="1:11" ht="12.75">
      <c r="A50" s="115">
        <v>41</v>
      </c>
      <c r="B50" s="116" t="s">
        <v>183</v>
      </c>
      <c r="C50" s="116">
        <v>76451</v>
      </c>
      <c r="D50" s="117">
        <f>C50/'- 3 -'!E50</f>
        <v>0.006650893800578103</v>
      </c>
      <c r="E50" s="116">
        <f>C50/'- 7 -'!I50</f>
        <v>43.74127474539421</v>
      </c>
      <c r="F50" s="116">
        <v>0</v>
      </c>
      <c r="G50" s="117">
        <f>F50/'- 3 -'!E50</f>
        <v>0</v>
      </c>
      <c r="H50" s="116">
        <f>F50/'- 7 -'!I50</f>
        <v>0</v>
      </c>
      <c r="I50" s="116">
        <v>197715</v>
      </c>
      <c r="J50" s="117">
        <f>I50/'- 3 -'!E50</f>
        <v>0.017200317429220017</v>
      </c>
      <c r="K50" s="116">
        <f>I50/'- 7 -'!I50</f>
        <v>113.12221077926536</v>
      </c>
    </row>
    <row r="51" spans="1:11" ht="12.75">
      <c r="A51" s="112">
        <v>42</v>
      </c>
      <c r="B51" s="113" t="s">
        <v>184</v>
      </c>
      <c r="C51" s="113">
        <v>89248.01</v>
      </c>
      <c r="D51" s="114">
        <f>C51/'- 3 -'!E51</f>
        <v>0.012598014917934983</v>
      </c>
      <c r="E51" s="113">
        <f>C51/'- 7 -'!I51</f>
        <v>79.79258828788555</v>
      </c>
      <c r="F51" s="113">
        <v>2768.84</v>
      </c>
      <c r="G51" s="114">
        <f>F51/'- 3 -'!E51</f>
        <v>0.0003908421893706661</v>
      </c>
      <c r="H51" s="113">
        <f>F51/'- 7 -'!I51</f>
        <v>2.4754939651318733</v>
      </c>
      <c r="I51" s="113">
        <v>108000</v>
      </c>
      <c r="J51" s="114">
        <f>I51/'- 3 -'!E51</f>
        <v>0.015244996623868455</v>
      </c>
      <c r="K51" s="113">
        <f>I51/'- 7 -'!I51</f>
        <v>96.5578900312919</v>
      </c>
    </row>
    <row r="52" spans="1:11" ht="12.75">
      <c r="A52" s="115">
        <v>43</v>
      </c>
      <c r="B52" s="116" t="s">
        <v>185</v>
      </c>
      <c r="C52" s="116">
        <v>78205</v>
      </c>
      <c r="D52" s="117">
        <f>C52/'- 3 -'!E52</f>
        <v>0.01248910666596187</v>
      </c>
      <c r="E52" s="116">
        <f>C52/'- 7 -'!I52</f>
        <v>86.60575858250277</v>
      </c>
      <c r="F52" s="116">
        <v>0</v>
      </c>
      <c r="G52" s="117">
        <f>F52/'- 3 -'!E52</f>
        <v>0</v>
      </c>
      <c r="H52" s="116">
        <f>F52/'- 7 -'!I52</f>
        <v>0</v>
      </c>
      <c r="I52" s="116">
        <v>90748</v>
      </c>
      <c r="J52" s="117">
        <f>I52/'- 3 -'!E52</f>
        <v>0.014492186582989678</v>
      </c>
      <c r="K52" s="116">
        <f>I52/'- 7 -'!I52</f>
        <v>100.49612403100775</v>
      </c>
    </row>
    <row r="53" spans="1:11" ht="12.75">
      <c r="A53" s="112">
        <v>44</v>
      </c>
      <c r="B53" s="113" t="s">
        <v>186</v>
      </c>
      <c r="C53" s="113">
        <v>79023</v>
      </c>
      <c r="D53" s="114">
        <f>C53/'- 3 -'!E53</f>
        <v>0.009391812319208237</v>
      </c>
      <c r="E53" s="113">
        <f>C53/'- 7 -'!I53</f>
        <v>60.29988553987028</v>
      </c>
      <c r="F53" s="113">
        <v>1789</v>
      </c>
      <c r="G53" s="114">
        <f>F53/'- 3 -'!E53</f>
        <v>0.00021262103740763493</v>
      </c>
      <c r="H53" s="113">
        <f>F53/'- 7 -'!I53</f>
        <v>1.3651278138115224</v>
      </c>
      <c r="I53" s="113">
        <v>115396</v>
      </c>
      <c r="J53" s="114">
        <f>I53/'- 3 -'!E53</f>
        <v>0.01371471058283479</v>
      </c>
      <c r="K53" s="113">
        <f>I53/'- 7 -'!I53</f>
        <v>88.0549408622663</v>
      </c>
    </row>
    <row r="54" spans="1:11" ht="12.75">
      <c r="A54" s="115">
        <v>45</v>
      </c>
      <c r="B54" s="116" t="s">
        <v>187</v>
      </c>
      <c r="C54" s="116">
        <v>33233</v>
      </c>
      <c r="D54" s="117">
        <f>C54/'- 3 -'!E54</f>
        <v>0.003106465014247507</v>
      </c>
      <c r="E54" s="116">
        <f>C54/'- 7 -'!I54</f>
        <v>17.063565413842678</v>
      </c>
      <c r="F54" s="116">
        <v>0</v>
      </c>
      <c r="G54" s="117">
        <f>F54/'- 3 -'!E54</f>
        <v>0</v>
      </c>
      <c r="H54" s="116">
        <f>F54/'- 7 -'!I54</f>
        <v>0</v>
      </c>
      <c r="I54" s="116">
        <v>113372</v>
      </c>
      <c r="J54" s="117">
        <f>I54/'- 3 -'!E54</f>
        <v>0.010597482971602575</v>
      </c>
      <c r="K54" s="116">
        <f>I54/'- 7 -'!I54</f>
        <v>58.211131649209285</v>
      </c>
    </row>
    <row r="55" spans="1:11" ht="12.75">
      <c r="A55" s="112">
        <v>46</v>
      </c>
      <c r="B55" s="113" t="s">
        <v>188</v>
      </c>
      <c r="C55" s="113">
        <v>128884</v>
      </c>
      <c r="D55" s="114">
        <f>C55/'- 3 -'!E55</f>
        <v>0.012460372498274521</v>
      </c>
      <c r="E55" s="113">
        <f>C55/'- 7 -'!I55</f>
        <v>80.76956821457668</v>
      </c>
      <c r="F55" s="113">
        <v>1230</v>
      </c>
      <c r="G55" s="114">
        <f>F55/'- 3 -'!E55</f>
        <v>0.00011891513432914607</v>
      </c>
      <c r="H55" s="113">
        <f>F55/'- 7 -'!I55</f>
        <v>0.7708215830043241</v>
      </c>
      <c r="I55" s="113">
        <v>103421</v>
      </c>
      <c r="J55" s="114">
        <f>I55/'- 3 -'!E55</f>
        <v>0.009998635859719199</v>
      </c>
      <c r="K55" s="113">
        <f>I55/'- 7 -'!I55</f>
        <v>64.81230807795951</v>
      </c>
    </row>
    <row r="56" spans="1:11" ht="12.75">
      <c r="A56" s="115">
        <v>47</v>
      </c>
      <c r="B56" s="116" t="s">
        <v>189</v>
      </c>
      <c r="C56" s="116">
        <v>56348</v>
      </c>
      <c r="D56" s="117">
        <f>C56/'- 3 -'!E56</f>
        <v>0.007251552479295343</v>
      </c>
      <c r="E56" s="116">
        <f>C56/'- 7 -'!I56</f>
        <v>41.539255436785844</v>
      </c>
      <c r="F56" s="116">
        <v>0</v>
      </c>
      <c r="G56" s="117">
        <f>F56/'- 3 -'!E56</f>
        <v>0</v>
      </c>
      <c r="H56" s="116">
        <f>F56/'- 7 -'!I56</f>
        <v>0</v>
      </c>
      <c r="I56" s="116">
        <v>67926</v>
      </c>
      <c r="J56" s="117">
        <f>I56/'- 3 -'!E56</f>
        <v>0.008741551673681684</v>
      </c>
      <c r="K56" s="116">
        <f>I56/'- 7 -'!I56</f>
        <v>50.074456321415404</v>
      </c>
    </row>
    <row r="57" spans="1:11" ht="12.75">
      <c r="A57" s="112">
        <v>48</v>
      </c>
      <c r="B57" s="113" t="s">
        <v>190</v>
      </c>
      <c r="C57" s="113">
        <v>142564</v>
      </c>
      <c r="D57" s="114">
        <f>C57/'- 3 -'!E57</f>
        <v>0.0027003164181622907</v>
      </c>
      <c r="E57" s="113">
        <f>C57/'- 7 -'!I57</f>
        <v>26.186400205723523</v>
      </c>
      <c r="F57" s="113">
        <v>51853</v>
      </c>
      <c r="G57" s="114">
        <f>F57/'- 3 -'!E57</f>
        <v>0.0009821519263696955</v>
      </c>
      <c r="H57" s="113">
        <f>F57/'- 7 -'!I57</f>
        <v>9.524448036442452</v>
      </c>
      <c r="I57" s="113">
        <v>1082512</v>
      </c>
      <c r="J57" s="114">
        <f>I57/'- 3 -'!E57</f>
        <v>0.020503948587705857</v>
      </c>
      <c r="K57" s="113">
        <f>I57/'- 7 -'!I57</f>
        <v>198.83766209911465</v>
      </c>
    </row>
    <row r="58" spans="1:11" ht="12.75">
      <c r="A58" s="115">
        <v>49</v>
      </c>
      <c r="B58" s="116" t="s">
        <v>191</v>
      </c>
      <c r="C58" s="116">
        <v>176477</v>
      </c>
      <c r="D58" s="117">
        <f>C58/'- 3 -'!E58</f>
        <v>0.006174713781336121</v>
      </c>
      <c r="E58" s="116">
        <f>C58/'- 7 -'!I58</f>
        <v>41.57780657321239</v>
      </c>
      <c r="F58" s="116">
        <v>0</v>
      </c>
      <c r="G58" s="117">
        <f>F58/'- 3 -'!E58</f>
        <v>0</v>
      </c>
      <c r="H58" s="116">
        <f>F58/'- 7 -'!I58</f>
        <v>0</v>
      </c>
      <c r="I58" s="116">
        <v>313672</v>
      </c>
      <c r="J58" s="117">
        <f>I58/'- 3 -'!E58</f>
        <v>0.01097499856196141</v>
      </c>
      <c r="K58" s="116">
        <f>I58/'- 7 -'!I58</f>
        <v>73.90081281658617</v>
      </c>
    </row>
    <row r="59" spans="1:11" ht="12.75">
      <c r="A59" s="112">
        <v>2264</v>
      </c>
      <c r="B59" s="113" t="s">
        <v>192</v>
      </c>
      <c r="C59" s="113">
        <v>11773</v>
      </c>
      <c r="D59" s="114">
        <f>C59/'- 3 -'!E59</f>
        <v>0.006392699518687772</v>
      </c>
      <c r="E59" s="113">
        <f>C59/'- 7 -'!I59</f>
        <v>57.995073891625616</v>
      </c>
      <c r="F59" s="113">
        <v>0</v>
      </c>
      <c r="G59" s="114">
        <f>F59/'- 3 -'!E59</f>
        <v>0</v>
      </c>
      <c r="H59" s="113">
        <f>F59/'- 7 -'!I59</f>
        <v>0</v>
      </c>
      <c r="I59" s="113">
        <v>30749</v>
      </c>
      <c r="J59" s="114">
        <f>I59/'- 3 -'!E59</f>
        <v>0.016696603881774425</v>
      </c>
      <c r="K59" s="113">
        <f>I59/'- 7 -'!I59</f>
        <v>151.4729064039409</v>
      </c>
    </row>
    <row r="60" spans="1:11" ht="12.75">
      <c r="A60" s="115">
        <v>2309</v>
      </c>
      <c r="B60" s="116" t="s">
        <v>193</v>
      </c>
      <c r="C60" s="116">
        <v>0</v>
      </c>
      <c r="D60" s="117">
        <f>C60/'- 3 -'!E60</f>
        <v>0</v>
      </c>
      <c r="E60" s="116">
        <f>C60/'- 7 -'!I60</f>
        <v>0</v>
      </c>
      <c r="F60" s="116">
        <v>0</v>
      </c>
      <c r="G60" s="117">
        <f>F60/'- 3 -'!E60</f>
        <v>0</v>
      </c>
      <c r="H60" s="116">
        <f>F60/'- 7 -'!I60</f>
        <v>0</v>
      </c>
      <c r="I60" s="116">
        <v>46382</v>
      </c>
      <c r="J60" s="117">
        <f>I60/'- 3 -'!E60</f>
        <v>0.022460755904047603</v>
      </c>
      <c r="K60" s="116">
        <f>I60/'- 7 -'!I60</f>
        <v>160.21416234887738</v>
      </c>
    </row>
    <row r="61" spans="1:11" ht="12.75">
      <c r="A61" s="112">
        <v>2312</v>
      </c>
      <c r="B61" s="113" t="s">
        <v>194</v>
      </c>
      <c r="C61" s="113">
        <v>0</v>
      </c>
      <c r="D61" s="114">
        <f>C61/'- 3 -'!E61</f>
        <v>0</v>
      </c>
      <c r="E61" s="113">
        <f>C61/'- 7 -'!I61</f>
        <v>0</v>
      </c>
      <c r="F61" s="113">
        <v>0</v>
      </c>
      <c r="G61" s="114">
        <f>F61/'- 3 -'!E61</f>
        <v>0</v>
      </c>
      <c r="H61" s="113">
        <f>F61/'- 7 -'!I61</f>
        <v>0</v>
      </c>
      <c r="I61" s="113">
        <v>13003</v>
      </c>
      <c r="J61" s="114">
        <f>I61/'- 3 -'!E61</f>
        <v>0.007207747538706375</v>
      </c>
      <c r="K61" s="113">
        <f>I61/'- 7 -'!I61</f>
        <v>54.98097251585624</v>
      </c>
    </row>
    <row r="62" spans="1:11" ht="12.75">
      <c r="A62" s="115">
        <v>2355</v>
      </c>
      <c r="B62" s="116" t="s">
        <v>196</v>
      </c>
      <c r="C62" s="116">
        <v>115424</v>
      </c>
      <c r="D62" s="117">
        <f>C62/'- 3 -'!E62</f>
        <v>0.005082664564986513</v>
      </c>
      <c r="E62" s="116">
        <f>C62/'- 7 -'!I62</f>
        <v>32.55231541542106</v>
      </c>
      <c r="F62" s="116">
        <v>0</v>
      </c>
      <c r="G62" s="117">
        <f>F62/'- 3 -'!E62</f>
        <v>0</v>
      </c>
      <c r="H62" s="116">
        <f>F62/'- 7 -'!I62</f>
        <v>0</v>
      </c>
      <c r="I62" s="116">
        <v>214376</v>
      </c>
      <c r="J62" s="117">
        <f>I62/'- 3 -'!E62</f>
        <v>0.009439989073187107</v>
      </c>
      <c r="K62" s="116">
        <f>I62/'- 7 -'!I62</f>
        <v>60.45913475097298</v>
      </c>
    </row>
    <row r="63" spans="1:11" ht="12.75">
      <c r="A63" s="112">
        <v>2439</v>
      </c>
      <c r="B63" s="113" t="s">
        <v>197</v>
      </c>
      <c r="C63" s="113">
        <v>10745.38</v>
      </c>
      <c r="D63" s="114">
        <f>C63/'- 3 -'!E63</f>
        <v>0.010578774562058897</v>
      </c>
      <c r="E63" s="113">
        <f>C63/'- 7 -'!I63</f>
        <v>71.87545150501671</v>
      </c>
      <c r="F63" s="113">
        <v>0</v>
      </c>
      <c r="G63" s="114">
        <f>F63/'- 3 -'!E63</f>
        <v>0</v>
      </c>
      <c r="H63" s="113">
        <f>F63/'- 7 -'!I63</f>
        <v>0</v>
      </c>
      <c r="I63" s="113">
        <v>52804.06</v>
      </c>
      <c r="J63" s="114">
        <f>I63/'- 3 -'!E63</f>
        <v>0.05198534130030131</v>
      </c>
      <c r="K63" s="113">
        <f>I63/'- 7 -'!I63</f>
        <v>353.20441471571905</v>
      </c>
    </row>
    <row r="64" spans="1:11" ht="12.75">
      <c r="A64" s="115">
        <v>2460</v>
      </c>
      <c r="B64" s="116" t="s">
        <v>198</v>
      </c>
      <c r="C64" s="116">
        <v>0</v>
      </c>
      <c r="D64" s="117">
        <f>C64/'- 3 -'!E64</f>
        <v>0</v>
      </c>
      <c r="E64" s="116">
        <f>C64/'- 7 -'!I64</f>
        <v>0</v>
      </c>
      <c r="F64" s="116">
        <v>0</v>
      </c>
      <c r="G64" s="117">
        <f>F64/'- 3 -'!E64</f>
        <v>0</v>
      </c>
      <c r="H64" s="116">
        <f>F64/'- 7 -'!I64</f>
        <v>0</v>
      </c>
      <c r="I64" s="116">
        <v>36317</v>
      </c>
      <c r="J64" s="117">
        <f>I64/'- 3 -'!E64</f>
        <v>0.014047151580976604</v>
      </c>
      <c r="K64" s="116">
        <f>I64/'- 7 -'!I64</f>
        <v>115.47535771065183</v>
      </c>
    </row>
    <row r="65" spans="1:11" ht="12.75">
      <c r="A65" s="112">
        <v>3000</v>
      </c>
      <c r="B65" s="113" t="s">
        <v>199</v>
      </c>
      <c r="C65" s="113">
        <v>0</v>
      </c>
      <c r="D65" s="114">
        <f>C65/'- 3 -'!E65</f>
        <v>0</v>
      </c>
      <c r="E65" s="113">
        <f>C65/'- 7 -'!I65</f>
        <v>0</v>
      </c>
      <c r="F65" s="113">
        <v>0</v>
      </c>
      <c r="G65" s="114">
        <f>F65/'- 3 -'!E65</f>
        <v>0</v>
      </c>
      <c r="H65" s="113">
        <f>F65/'- 7 -'!I65</f>
        <v>0</v>
      </c>
      <c r="I65" s="113">
        <v>0</v>
      </c>
      <c r="J65" s="114">
        <f>I65/'- 3 -'!E65</f>
        <v>0</v>
      </c>
      <c r="K65" s="113">
        <f>I65/'- 7 -'!I65</f>
        <v>0</v>
      </c>
    </row>
    <row r="66" spans="4:10" ht="4.5" customHeight="1">
      <c r="D66" s="118"/>
      <c r="G66" s="118"/>
      <c r="J66" s="118"/>
    </row>
    <row r="67" spans="1:11" ht="12.75">
      <c r="A67" s="119"/>
      <c r="B67" s="24" t="s">
        <v>200</v>
      </c>
      <c r="C67" s="25">
        <f>SUM(C11:C65)</f>
        <v>6063560.39</v>
      </c>
      <c r="D67" s="26">
        <f>C67/'- 3 -'!E67</f>
        <v>0.005346108356913698</v>
      </c>
      <c r="E67" s="24">
        <f>C67/'- 7 -'!I67</f>
        <v>32.92540692622898</v>
      </c>
      <c r="F67" s="24">
        <f>SUM(F11:F65)</f>
        <v>1212278.11</v>
      </c>
      <c r="G67" s="120">
        <f>F67/'- 3 -'!E67</f>
        <v>0.001068839051304401</v>
      </c>
      <c r="H67" s="24">
        <f>F67/'- 7 -'!I67</f>
        <v>6.582724919395052</v>
      </c>
      <c r="I67" s="24">
        <f>SUM(I11:I65)</f>
        <v>20426531.259999998</v>
      </c>
      <c r="J67" s="120">
        <f>I67/'- 3 -'!E67</f>
        <v>0.018009625112655123</v>
      </c>
      <c r="K67" s="24">
        <f>I67/'- 7 -'!I67</f>
        <v>110.91698780406419</v>
      </c>
    </row>
    <row r="68" spans="4:10" ht="4.5" customHeight="1">
      <c r="D68" s="118"/>
      <c r="G68" s="118"/>
      <c r="J68" s="118"/>
    </row>
    <row r="69" spans="1:11" ht="12.75">
      <c r="A69" s="115">
        <v>2155</v>
      </c>
      <c r="B69" s="116" t="s">
        <v>201</v>
      </c>
      <c r="C69" s="116">
        <v>0</v>
      </c>
      <c r="D69" s="117">
        <f>C69/'- 3 -'!E69</f>
        <v>0</v>
      </c>
      <c r="E69" s="116">
        <f>C69/'- 7 -'!I69</f>
        <v>0</v>
      </c>
      <c r="F69" s="116">
        <v>23.03</v>
      </c>
      <c r="G69" s="117">
        <f>F69/'- 3 -'!E69</f>
        <v>2.1720072218532785E-05</v>
      </c>
      <c r="H69" s="116">
        <f>F69/'- 7 -'!I69</f>
        <v>0.1857258064516129</v>
      </c>
      <c r="I69" s="116">
        <v>7064</v>
      </c>
      <c r="J69" s="117">
        <f>I69/'- 3 -'!E69</f>
        <v>0.00666220539086911</v>
      </c>
      <c r="K69" s="116">
        <f>I69/'- 7 -'!I69</f>
        <v>56.96774193548387</v>
      </c>
    </row>
    <row r="70" spans="1:11" ht="12.75">
      <c r="A70" s="112">
        <v>2408</v>
      </c>
      <c r="B70" s="113" t="s">
        <v>203</v>
      </c>
      <c r="C70" s="113">
        <v>29976</v>
      </c>
      <c r="D70" s="114">
        <f>C70/'- 3 -'!E70</f>
        <v>0.012547446392065004</v>
      </c>
      <c r="E70" s="113">
        <f>C70/'- 7 -'!I70</f>
        <v>97.80097879282219</v>
      </c>
      <c r="F70" s="113">
        <v>3070</v>
      </c>
      <c r="G70" s="114">
        <f>F70/'- 3 -'!E70</f>
        <v>0.0012850500541646505</v>
      </c>
      <c r="H70" s="113">
        <f>F70/'- 7 -'!I70</f>
        <v>10.0163132137031</v>
      </c>
      <c r="I70" s="113">
        <v>24554</v>
      </c>
      <c r="J70" s="114">
        <f>I70/'- 3 -'!E70</f>
        <v>0.01027788893484001</v>
      </c>
      <c r="K70" s="113">
        <f>I70/'- 7 -'!I70</f>
        <v>80.11092985318108</v>
      </c>
    </row>
    <row r="71" ht="6.75" customHeight="1"/>
    <row r="72" spans="1:11" ht="12" customHeight="1">
      <c r="A72" s="63" t="s">
        <v>327</v>
      </c>
      <c r="B72" s="313" t="s">
        <v>485</v>
      </c>
      <c r="C72" s="21"/>
      <c r="D72" s="148"/>
      <c r="E72" s="195"/>
      <c r="F72" s="195"/>
      <c r="G72" s="195"/>
      <c r="H72" s="195"/>
      <c r="I72" s="195"/>
      <c r="J72" s="195"/>
      <c r="K72" s="195"/>
    </row>
    <row r="73" spans="1:11" ht="12" customHeight="1">
      <c r="A73" s="5"/>
      <c r="B73" s="5"/>
      <c r="D73" s="148"/>
      <c r="E73" s="195"/>
      <c r="F73" s="195"/>
      <c r="G73" s="195"/>
      <c r="H73" s="195"/>
      <c r="I73" s="195"/>
      <c r="J73" s="195"/>
      <c r="K73" s="195"/>
    </row>
    <row r="74" spans="1:11" ht="12" customHeight="1">
      <c r="A74" s="5"/>
      <c r="B74" s="5"/>
      <c r="D74" s="148"/>
      <c r="E74" s="195"/>
      <c r="F74" s="275"/>
      <c r="G74" s="195"/>
      <c r="H74" s="195"/>
      <c r="I74" s="195"/>
      <c r="J74" s="195"/>
      <c r="K74" s="195"/>
    </row>
    <row r="75" spans="1:11" ht="12" customHeight="1">
      <c r="A75" s="5"/>
      <c r="B75" s="5"/>
      <c r="D75" s="148"/>
      <c r="E75" s="195"/>
      <c r="F75" s="275"/>
      <c r="G75" s="195"/>
      <c r="H75" s="195"/>
      <c r="I75" s="195"/>
      <c r="J75" s="195"/>
      <c r="K75" s="195"/>
    </row>
    <row r="76" spans="1:11" ht="12" customHeight="1">
      <c r="A76" s="5"/>
      <c r="B76" s="5"/>
      <c r="D76" s="148"/>
      <c r="E76" s="195"/>
      <c r="F76" s="275"/>
      <c r="G76" s="195"/>
      <c r="H76" s="195"/>
      <c r="I76" s="195"/>
      <c r="J76" s="195"/>
      <c r="K76" s="195"/>
    </row>
    <row r="77" ht="12" customHeight="1"/>
  </sheetData>
  <printOptions/>
  <pageMargins left="0.5905511811023623" right="0" top="0.5905511811023623" bottom="0" header="0.31496062992125984" footer="0"/>
  <pageSetup fitToHeight="1" fitToWidth="1" orientation="portrait" r:id="rId1"/>
  <headerFooter alignWithMargins="0">
    <oddHeader>&amp;C&amp;"Times New Roman,Bold"&amp;12&amp;A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K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6.83203125" style="97" customWidth="1"/>
    <col min="7" max="7" width="7.83203125" style="97" customWidth="1"/>
    <col min="8" max="8" width="9.83203125" style="97" customWidth="1"/>
    <col min="9" max="9" width="15.83203125" style="97" customWidth="1"/>
    <col min="10" max="10" width="7.83203125" style="97" customWidth="1"/>
    <col min="11" max="11" width="9.83203125" style="97" customWidth="1"/>
    <col min="12" max="16384" width="15.83203125" style="97" customWidth="1"/>
  </cols>
  <sheetData>
    <row r="1" spans="1:11" ht="6.75" customHeight="1">
      <c r="A1" s="20"/>
      <c r="B1" s="95"/>
      <c r="C1" s="161"/>
      <c r="D1" s="161"/>
      <c r="E1" s="161"/>
      <c r="F1" s="161"/>
      <c r="G1" s="161"/>
      <c r="H1" s="161"/>
      <c r="I1" s="161"/>
      <c r="J1" s="161"/>
      <c r="K1" s="161"/>
    </row>
    <row r="2" spans="1:11" ht="12.75">
      <c r="A2" s="7"/>
      <c r="B2" s="98"/>
      <c r="C2" s="224" t="s">
        <v>0</v>
      </c>
      <c r="D2" s="224"/>
      <c r="E2" s="224"/>
      <c r="F2" s="224"/>
      <c r="G2" s="224"/>
      <c r="H2" s="224"/>
      <c r="I2" s="245"/>
      <c r="J2" s="245"/>
      <c r="K2" s="250" t="s">
        <v>393</v>
      </c>
    </row>
    <row r="3" spans="1:11" ht="12.75">
      <c r="A3" s="8"/>
      <c r="B3" s="101"/>
      <c r="C3" s="227" t="str">
        <f>YEAR</f>
        <v>OPERATING FUND ACTUAL 1997/98</v>
      </c>
      <c r="D3" s="227"/>
      <c r="E3" s="227"/>
      <c r="F3" s="227"/>
      <c r="G3" s="227"/>
      <c r="H3" s="227"/>
      <c r="I3" s="246"/>
      <c r="J3" s="246"/>
      <c r="K3" s="251"/>
    </row>
    <row r="4" spans="1:11" ht="12.75">
      <c r="A4" s="9"/>
      <c r="C4" s="161"/>
      <c r="D4" s="161"/>
      <c r="E4" s="161"/>
      <c r="F4" s="161"/>
      <c r="G4" s="161"/>
      <c r="H4" s="161"/>
      <c r="I4" s="161"/>
      <c r="J4" s="161"/>
      <c r="K4" s="161"/>
    </row>
    <row r="5" spans="1:11" ht="16.5">
      <c r="A5" s="9"/>
      <c r="C5" s="429" t="s">
        <v>488</v>
      </c>
      <c r="D5" s="174"/>
      <c r="E5" s="263"/>
      <c r="F5" s="263"/>
      <c r="G5" s="263"/>
      <c r="H5" s="263"/>
      <c r="I5" s="263"/>
      <c r="J5" s="263"/>
      <c r="K5" s="264"/>
    </row>
    <row r="6" spans="1:11" ht="12.75">
      <c r="A6" s="9"/>
      <c r="C6" s="76" t="s">
        <v>18</v>
      </c>
      <c r="D6" s="74"/>
      <c r="E6" s="75"/>
      <c r="F6" s="76" t="s">
        <v>500</v>
      </c>
      <c r="G6" s="74"/>
      <c r="H6" s="75"/>
      <c r="I6" s="76" t="s">
        <v>484</v>
      </c>
      <c r="J6" s="74"/>
      <c r="K6" s="75"/>
    </row>
    <row r="7" spans="3:11" ht="12.75">
      <c r="C7" s="77" t="s">
        <v>49</v>
      </c>
      <c r="D7" s="78"/>
      <c r="E7" s="79"/>
      <c r="F7" s="77" t="s">
        <v>499</v>
      </c>
      <c r="G7" s="78"/>
      <c r="H7" s="79"/>
      <c r="I7" s="77" t="s">
        <v>283</v>
      </c>
      <c r="J7" s="78"/>
      <c r="K7" s="79"/>
    </row>
    <row r="8" spans="1:11" ht="12.75">
      <c r="A8" s="109"/>
      <c r="B8" s="54"/>
      <c r="C8" s="82"/>
      <c r="D8" s="259"/>
      <c r="E8" s="260" t="s">
        <v>90</v>
      </c>
      <c r="F8" s="82"/>
      <c r="G8" s="83"/>
      <c r="H8" s="260" t="s">
        <v>90</v>
      </c>
      <c r="I8" s="82"/>
      <c r="J8" s="83"/>
      <c r="K8" s="260" t="s">
        <v>90</v>
      </c>
    </row>
    <row r="9" spans="1:11" ht="12.75">
      <c r="A9" s="60" t="s">
        <v>121</v>
      </c>
      <c r="B9" s="61" t="s">
        <v>122</v>
      </c>
      <c r="C9" s="84" t="s">
        <v>123</v>
      </c>
      <c r="D9" s="85" t="s">
        <v>124</v>
      </c>
      <c r="E9" s="85" t="s">
        <v>125</v>
      </c>
      <c r="F9" s="85" t="s">
        <v>123</v>
      </c>
      <c r="G9" s="85" t="s">
        <v>124</v>
      </c>
      <c r="H9" s="85" t="s">
        <v>125</v>
      </c>
      <c r="I9" s="85" t="s">
        <v>123</v>
      </c>
      <c r="J9" s="85" t="s">
        <v>124</v>
      </c>
      <c r="K9" s="85" t="s">
        <v>125</v>
      </c>
    </row>
    <row r="10" spans="1:2" ht="4.5" customHeight="1">
      <c r="A10" s="86"/>
      <c r="B10" s="86"/>
    </row>
    <row r="11" spans="1:11" ht="12.75">
      <c r="A11" s="112">
        <v>1</v>
      </c>
      <c r="B11" s="113" t="s">
        <v>144</v>
      </c>
      <c r="C11" s="243">
        <v>11303259</v>
      </c>
      <c r="D11" s="270">
        <f>C11/'- 3 -'!E11</f>
        <v>0.05341249143712666</v>
      </c>
      <c r="E11" s="243">
        <f>IF(AND(C11&gt;0,'- 7 -'!C11=0),"N/A ",IF(C11&gt;0,C11/'- 7 -'!C11,0))</f>
        <v>5930.356243441763</v>
      </c>
      <c r="F11" s="243">
        <v>7839906</v>
      </c>
      <c r="G11" s="270">
        <f>F11/'- 3 -'!E11</f>
        <v>0.03704674130645665</v>
      </c>
      <c r="H11" s="243">
        <f>F11/'- 7 -'!I11</f>
        <v>258.6813034526449</v>
      </c>
      <c r="I11" s="243">
        <v>11320945</v>
      </c>
      <c r="J11" s="270">
        <f>I11/'- 3 -'!E11</f>
        <v>0.053496064973180026</v>
      </c>
      <c r="K11" s="243">
        <f>I11/'- 7 -'!I11</f>
        <v>373.53978592545667</v>
      </c>
    </row>
    <row r="12" spans="1:11" ht="12.75">
      <c r="A12" s="115">
        <v>2</v>
      </c>
      <c r="B12" s="116" t="s">
        <v>145</v>
      </c>
      <c r="C12" s="242">
        <v>977600</v>
      </c>
      <c r="D12" s="271">
        <f>C12/'- 3 -'!E12</f>
        <v>0.01884114798019945</v>
      </c>
      <c r="E12" s="242">
        <f>IF(AND(C12&gt;0,'- 7 -'!C12=0),"N/A ",IF(C12&gt;0,C12/'- 7 -'!C12,0))</f>
        <v>13965.714285714286</v>
      </c>
      <c r="F12" s="242">
        <v>1156081</v>
      </c>
      <c r="G12" s="271">
        <f>F12/'- 3 -'!E12</f>
        <v>0.022280987313928968</v>
      </c>
      <c r="H12" s="242">
        <f>F12/'- 7 -'!I12</f>
        <v>129.2673981615349</v>
      </c>
      <c r="I12" s="242">
        <v>2495462</v>
      </c>
      <c r="J12" s="271">
        <f>I12/'- 3 -'!E12</f>
        <v>0.048094689874145335</v>
      </c>
      <c r="K12" s="242">
        <f>I12/'- 7 -'!I12</f>
        <v>279.0305177154371</v>
      </c>
    </row>
    <row r="13" spans="1:11" ht="12.75">
      <c r="A13" s="112">
        <v>3</v>
      </c>
      <c r="B13" s="113" t="s">
        <v>146</v>
      </c>
      <c r="C13" s="243">
        <v>0</v>
      </c>
      <c r="D13" s="270">
        <f>C13/'- 3 -'!E13</f>
        <v>0</v>
      </c>
      <c r="E13" s="243">
        <f>IF(AND(C13&gt;0,'- 7 -'!C13=0),"N/A ",IF(C13&gt;0,C13/'- 7 -'!C13,0))</f>
        <v>0</v>
      </c>
      <c r="F13" s="243">
        <v>3175333</v>
      </c>
      <c r="G13" s="270">
        <f>F13/'- 3 -'!E13</f>
        <v>0.08538229577385825</v>
      </c>
      <c r="H13" s="243">
        <f>F13/'- 7 -'!I13</f>
        <v>513.3925626515764</v>
      </c>
      <c r="I13" s="243">
        <v>1197518</v>
      </c>
      <c r="J13" s="270">
        <f>I13/'- 3 -'!E13</f>
        <v>0.032200350662597965</v>
      </c>
      <c r="K13" s="243">
        <f>I13/'- 7 -'!I13</f>
        <v>193.6164915117219</v>
      </c>
    </row>
    <row r="14" spans="1:11" ht="12.75">
      <c r="A14" s="115">
        <v>4</v>
      </c>
      <c r="B14" s="116" t="s">
        <v>147</v>
      </c>
      <c r="C14" s="242">
        <v>496887</v>
      </c>
      <c r="D14" s="271">
        <f>C14/'- 3 -'!E14</f>
        <v>0.017659801483568757</v>
      </c>
      <c r="E14" s="242">
        <f>IF(AND(C14&gt;0,'- 7 -'!C14=0),"N/A ",IF(C14&gt;0,C14/'- 7 -'!C14,0))</f>
        <v>7887.0952380952385</v>
      </c>
      <c r="F14" s="242">
        <v>1185072</v>
      </c>
      <c r="G14" s="271">
        <f>F14/'- 3 -'!E14</f>
        <v>0.04211850232293418</v>
      </c>
      <c r="H14" s="242">
        <f>F14/'- 7 -'!I14</f>
        <v>249.90974272458877</v>
      </c>
      <c r="I14" s="242">
        <v>673678</v>
      </c>
      <c r="J14" s="271">
        <f>I14/'- 3 -'!E14</f>
        <v>0.02394310928611059</v>
      </c>
      <c r="K14" s="242">
        <f>I14/'- 7 -'!I14</f>
        <v>142.06621678616617</v>
      </c>
    </row>
    <row r="15" spans="1:11" ht="12.75">
      <c r="A15" s="112">
        <v>5</v>
      </c>
      <c r="B15" s="113" t="s">
        <v>148</v>
      </c>
      <c r="C15" s="243">
        <v>899718</v>
      </c>
      <c r="D15" s="270">
        <f>C15/'- 3 -'!E15</f>
        <v>0.021510114165569624</v>
      </c>
      <c r="E15" s="243">
        <f>IF(AND(C15&gt;0,'- 7 -'!C15=0),"N/A ",IF(C15&gt;0,C15/'- 7 -'!C15,0))</f>
        <v>29402.549019607843</v>
      </c>
      <c r="F15" s="243">
        <v>1783670</v>
      </c>
      <c r="G15" s="270">
        <f>F15/'- 3 -'!E15</f>
        <v>0.042643300827260956</v>
      </c>
      <c r="H15" s="243">
        <f>F15/'- 7 -'!I15</f>
        <v>259.5750563923452</v>
      </c>
      <c r="I15" s="243">
        <v>1297380</v>
      </c>
      <c r="J15" s="270">
        <f>I15/'- 3 -'!E15</f>
        <v>0.03101726531660667</v>
      </c>
      <c r="K15" s="243">
        <f>I15/'- 7 -'!I15</f>
        <v>188.80593756821654</v>
      </c>
    </row>
    <row r="16" spans="1:11" ht="12.75">
      <c r="A16" s="115">
        <v>6</v>
      </c>
      <c r="B16" s="116" t="s">
        <v>149</v>
      </c>
      <c r="C16" s="242">
        <v>2414727</v>
      </c>
      <c r="D16" s="271">
        <f>C16/'- 3 -'!E16</f>
        <v>0.04578441581287722</v>
      </c>
      <c r="E16" s="242">
        <f>IF(AND(C16&gt;0,'- 7 -'!C16=0),"N/A ",IF(C16&gt;0,C16/'- 7 -'!C16,0))</f>
        <v>20291.823529411766</v>
      </c>
      <c r="F16" s="242">
        <v>2227310</v>
      </c>
      <c r="G16" s="271">
        <f>F16/'- 3 -'!E16</f>
        <v>0.04223089698511656</v>
      </c>
      <c r="H16" s="242">
        <f>F16/'- 7 -'!I16</f>
        <v>242.67923294835475</v>
      </c>
      <c r="I16" s="242">
        <v>2196239</v>
      </c>
      <c r="J16" s="271">
        <f>I16/'- 3 -'!E16</f>
        <v>0.0416417754886816</v>
      </c>
      <c r="K16" s="242">
        <f>I16/'- 7 -'!I16</f>
        <v>239.29385487034213</v>
      </c>
    </row>
    <row r="17" spans="1:11" ht="12.75">
      <c r="A17" s="112">
        <v>8</v>
      </c>
      <c r="B17" s="113" t="s">
        <v>150</v>
      </c>
      <c r="C17" s="243">
        <v>389318</v>
      </c>
      <c r="D17" s="270">
        <f>C17/'- 3 -'!E17</f>
        <v>0.05499880415270511</v>
      </c>
      <c r="E17" s="243">
        <f>IF(AND(C17&gt;0,'- 7 -'!C17=0),"N/A ",IF(C17&gt;0,C17/'- 7 -'!C17,0))</f>
        <v>4928.0759493670885</v>
      </c>
      <c r="F17" s="243">
        <v>255517</v>
      </c>
      <c r="G17" s="270">
        <f>F17/'- 3 -'!E17</f>
        <v>0.03609678833418119</v>
      </c>
      <c r="H17" s="243">
        <f>F17/'- 7 -'!I17</f>
        <v>252.48715415019763</v>
      </c>
      <c r="I17" s="243">
        <v>150853</v>
      </c>
      <c r="J17" s="270">
        <f>I17/'- 3 -'!E17</f>
        <v>0.02131094530139378</v>
      </c>
      <c r="K17" s="243">
        <f>I17/'- 7 -'!I17</f>
        <v>149.06422924901185</v>
      </c>
    </row>
    <row r="18" spans="1:11" ht="12.75">
      <c r="A18" s="115">
        <v>9</v>
      </c>
      <c r="B18" s="116" t="s">
        <v>151</v>
      </c>
      <c r="C18" s="18">
        <v>3410808</v>
      </c>
      <c r="D18" s="271">
        <f>C18/'- 3 -'!E18</f>
        <v>0.048152187020510995</v>
      </c>
      <c r="E18" s="242">
        <f>IF(AND(C18&gt;0,'- 7 -'!C18=0),"N/A ",IF(C18&gt;0,C18/'- 7 -'!C18,0))</f>
        <v>20797.60975609756</v>
      </c>
      <c r="F18" s="242">
        <v>2106927</v>
      </c>
      <c r="G18" s="271">
        <f>F18/'- 3 -'!E18</f>
        <v>0.029744606832915885</v>
      </c>
      <c r="H18" s="242">
        <f>F18/'- 7 -'!I18</f>
        <v>165.73663716814158</v>
      </c>
      <c r="I18" s="242">
        <v>2868526</v>
      </c>
      <c r="J18" s="271">
        <f>I18/'- 3 -'!E18</f>
        <v>0.04049650417883338</v>
      </c>
      <c r="K18" s="242">
        <f>I18/'- 7 -'!I18</f>
        <v>225.64609636184858</v>
      </c>
    </row>
    <row r="19" spans="1:11" ht="12.75">
      <c r="A19" s="112">
        <v>10</v>
      </c>
      <c r="B19" s="113" t="s">
        <v>152</v>
      </c>
      <c r="C19" s="243">
        <v>1065639</v>
      </c>
      <c r="D19" s="270">
        <f>C19/'- 3 -'!E19</f>
        <v>0.02045743775247026</v>
      </c>
      <c r="E19" s="243">
        <f>IF(AND(C19&gt;0,'- 7 -'!C19=0),"N/A ",IF(C19&gt;0,C19/'- 7 -'!C19,0))</f>
        <v>24385.33180778032</v>
      </c>
      <c r="F19" s="243">
        <v>2687736</v>
      </c>
      <c r="G19" s="270">
        <f>F19/'- 3 -'!E19</f>
        <v>0.05159739078156243</v>
      </c>
      <c r="H19" s="243">
        <f>F19/'- 7 -'!I19</f>
        <v>305.52870296692055</v>
      </c>
      <c r="I19" s="243">
        <v>1519552</v>
      </c>
      <c r="J19" s="270">
        <f>I19/'- 3 -'!E19</f>
        <v>0.029171361456967783</v>
      </c>
      <c r="K19" s="243">
        <f>I19/'- 7 -'!I19</f>
        <v>172.7352506536319</v>
      </c>
    </row>
    <row r="20" spans="1:11" ht="12.75">
      <c r="A20" s="115">
        <v>11</v>
      </c>
      <c r="B20" s="116" t="s">
        <v>153</v>
      </c>
      <c r="C20" s="242">
        <v>281663</v>
      </c>
      <c r="D20" s="271">
        <f>C20/'- 3 -'!E20</f>
        <v>0.010372015021033616</v>
      </c>
      <c r="E20" s="242">
        <f>IF(AND(C20&gt;0,'- 7 -'!C20=0),"N/A ",IF(C20&gt;0,C20/'- 7 -'!C20,0))</f>
        <v>16568.41176470588</v>
      </c>
      <c r="F20" s="242">
        <v>737189</v>
      </c>
      <c r="G20" s="271">
        <f>F20/'- 3 -'!E20</f>
        <v>0.027146396159029584</v>
      </c>
      <c r="H20" s="242">
        <f>F20/'- 7 -'!I20</f>
        <v>157.64027884697632</v>
      </c>
      <c r="I20" s="242">
        <v>1006245</v>
      </c>
      <c r="J20" s="271">
        <f>I20/'- 3 -'!E20</f>
        <v>0.03705416847381435</v>
      </c>
      <c r="K20" s="242">
        <f>I20/'- 7 -'!I20</f>
        <v>215.17513471901464</v>
      </c>
    </row>
    <row r="21" spans="1:11" ht="12.75">
      <c r="A21" s="112">
        <v>12</v>
      </c>
      <c r="B21" s="113" t="s">
        <v>154</v>
      </c>
      <c r="C21" s="243">
        <v>1625950</v>
      </c>
      <c r="D21" s="270">
        <f>C21/'- 3 -'!E21</f>
        <v>0.03622469824188068</v>
      </c>
      <c r="E21" s="243">
        <f>IF(AND(C21&gt;0,'- 7 -'!C21=0),"N/A ",IF(C21&gt;0,C21/'- 7 -'!C21,0))</f>
        <v>16591.326530612245</v>
      </c>
      <c r="F21" s="243">
        <v>1509017</v>
      </c>
      <c r="G21" s="270">
        <f>F21/'- 3 -'!E21</f>
        <v>0.03361953655823861</v>
      </c>
      <c r="H21" s="243">
        <f>F21/'- 7 -'!I21</f>
        <v>191.70640919773868</v>
      </c>
      <c r="I21" s="243">
        <v>2893409</v>
      </c>
      <c r="J21" s="270">
        <f>I21/'- 3 -'!E21</f>
        <v>0.0644625406164653</v>
      </c>
      <c r="K21" s="243">
        <f>I21/'- 7 -'!I21</f>
        <v>367.5803849329861</v>
      </c>
    </row>
    <row r="22" spans="1:11" ht="12.75">
      <c r="A22" s="115">
        <v>13</v>
      </c>
      <c r="B22" s="116" t="s">
        <v>155</v>
      </c>
      <c r="C22" s="242">
        <v>0</v>
      </c>
      <c r="D22" s="271">
        <f>C22/'- 3 -'!E22</f>
        <v>0</v>
      </c>
      <c r="E22" s="242">
        <f>IF(AND(C22&gt;0,'- 7 -'!C22=0),"N/A ",IF(C22&gt;0,C22/'- 7 -'!C22,0))</f>
        <v>0</v>
      </c>
      <c r="F22" s="242">
        <v>788255</v>
      </c>
      <c r="G22" s="271">
        <f>F22/'- 3 -'!E22</f>
        <v>0.045310312473700105</v>
      </c>
      <c r="H22" s="242">
        <f>F22/'- 7 -'!I22</f>
        <v>263.8510460251046</v>
      </c>
      <c r="I22" s="242">
        <v>539957.28</v>
      </c>
      <c r="J22" s="271">
        <f>I22/'- 3 -'!E22</f>
        <v>0.031037713784561063</v>
      </c>
      <c r="K22" s="242">
        <f>I22/'- 7 -'!I22</f>
        <v>180.73883849372385</v>
      </c>
    </row>
    <row r="23" spans="1:11" ht="12.75">
      <c r="A23" s="112">
        <v>14</v>
      </c>
      <c r="B23" s="113" t="s">
        <v>156</v>
      </c>
      <c r="C23" s="243">
        <v>108258</v>
      </c>
      <c r="D23" s="270">
        <f>C23/'- 3 -'!E23</f>
        <v>0.005143492601472303</v>
      </c>
      <c r="E23" s="243">
        <f>IF(AND(C23&gt;0,'- 7 -'!C23=0),"N/A ",IF(C23&gt;0,C23/'- 7 -'!C23,0))</f>
        <v>6766.125</v>
      </c>
      <c r="F23" s="243">
        <v>754172</v>
      </c>
      <c r="G23" s="270">
        <f>F23/'- 3 -'!E23</f>
        <v>0.03583179166655185</v>
      </c>
      <c r="H23" s="243">
        <f>F23/'- 7 -'!I23</f>
        <v>199.1896888701072</v>
      </c>
      <c r="I23" s="243">
        <v>546202</v>
      </c>
      <c r="J23" s="270">
        <f>I23/'- 3 -'!E23</f>
        <v>0.025950839161164762</v>
      </c>
      <c r="K23" s="243">
        <f>I23/'- 7 -'!I23</f>
        <v>144.26126459246737</v>
      </c>
    </row>
    <row r="24" spans="1:11" ht="12.75">
      <c r="A24" s="115">
        <v>15</v>
      </c>
      <c r="B24" s="116" t="s">
        <v>157</v>
      </c>
      <c r="C24" s="242">
        <v>284347</v>
      </c>
      <c r="D24" s="271">
        <f>C24/'- 3 -'!E24</f>
        <v>0.011085700994651478</v>
      </c>
      <c r="E24" s="242">
        <f>IF(AND(C24&gt;0,'- 7 -'!C24=0),"N/A ",IF(C24&gt;0,C24/'- 7 -'!C24,0))</f>
        <v>12924.863636363636</v>
      </c>
      <c r="F24" s="242">
        <v>851472</v>
      </c>
      <c r="G24" s="271">
        <f>F24/'- 3 -'!E24</f>
        <v>0.0331959331285995</v>
      </c>
      <c r="H24" s="242">
        <f>F24/'- 7 -'!I24</f>
        <v>152.23887001609154</v>
      </c>
      <c r="I24" s="242">
        <v>592248</v>
      </c>
      <c r="J24" s="271">
        <f>I24/'- 3 -'!E24</f>
        <v>0.023089690563573198</v>
      </c>
      <c r="K24" s="242">
        <f>I24/'- 7 -'!I24</f>
        <v>105.89093509744323</v>
      </c>
    </row>
    <row r="25" spans="1:11" ht="12.75">
      <c r="A25" s="112">
        <v>16</v>
      </c>
      <c r="B25" s="113" t="s">
        <v>158</v>
      </c>
      <c r="C25" s="243">
        <v>0</v>
      </c>
      <c r="D25" s="270">
        <f>C25/'- 3 -'!E25</f>
        <v>0</v>
      </c>
      <c r="E25" s="243">
        <f>IF(AND(C25&gt;0,'- 7 -'!C25=0),"N/A ",IF(C25&gt;0,C25/'- 7 -'!C25,0))</f>
        <v>0</v>
      </c>
      <c r="F25" s="243">
        <v>295359</v>
      </c>
      <c r="G25" s="270">
        <f>F25/'- 3 -'!E25</f>
        <v>0.05529774028509062</v>
      </c>
      <c r="H25" s="243">
        <f>F25/'- 7 -'!I25</f>
        <v>386.5955497382199</v>
      </c>
      <c r="I25" s="243">
        <v>80969</v>
      </c>
      <c r="J25" s="270">
        <f>I25/'- 3 -'!E25</f>
        <v>0.015159188422033872</v>
      </c>
      <c r="K25" s="243">
        <f>I25/'- 7 -'!I25</f>
        <v>105.9803664921466</v>
      </c>
    </row>
    <row r="26" spans="1:11" ht="12.75">
      <c r="A26" s="115">
        <v>17</v>
      </c>
      <c r="B26" s="116" t="s">
        <v>159</v>
      </c>
      <c r="C26" s="242">
        <v>157452</v>
      </c>
      <c r="D26" s="271">
        <f>C26/'- 3 -'!E26</f>
        <v>0.03811578352634441</v>
      </c>
      <c r="E26" s="242">
        <f>IF(AND(C26&gt;0,'- 7 -'!C26=0),"N/A ",IF(C26&gt;0,C26/'- 7 -'!C26,0))</f>
        <v>14313.818181818182</v>
      </c>
      <c r="F26" s="242">
        <v>135048</v>
      </c>
      <c r="G26" s="271">
        <f>F26/'- 3 -'!E26</f>
        <v>0.03269225118554074</v>
      </c>
      <c r="H26" s="242">
        <f>F26/'- 7 -'!I26</f>
        <v>238.81167108753317</v>
      </c>
      <c r="I26" s="242">
        <v>137803</v>
      </c>
      <c r="J26" s="271">
        <f>I26/'- 3 -'!E26</f>
        <v>0.033359178144963794</v>
      </c>
      <c r="K26" s="242">
        <f>I26/'- 7 -'!I26</f>
        <v>243.68346595932803</v>
      </c>
    </row>
    <row r="27" spans="1:11" ht="12.75">
      <c r="A27" s="112">
        <v>18</v>
      </c>
      <c r="B27" s="113" t="s">
        <v>160</v>
      </c>
      <c r="C27" s="243">
        <v>0</v>
      </c>
      <c r="D27" s="270">
        <f>C27/'- 3 -'!E27</f>
        <v>0</v>
      </c>
      <c r="E27" s="243">
        <f>IF(AND(C27&gt;0,'- 7 -'!C27=0),"N/A ",IF(C27&gt;0,C27/'- 7 -'!C27,0))</f>
        <v>0</v>
      </c>
      <c r="F27" s="243">
        <v>191288</v>
      </c>
      <c r="G27" s="270">
        <f>F27/'- 3 -'!E27</f>
        <v>0.023912658940714013</v>
      </c>
      <c r="H27" s="243">
        <f>F27/'- 7 -'!I27</f>
        <v>129.9775769518244</v>
      </c>
      <c r="I27" s="243">
        <v>437226</v>
      </c>
      <c r="J27" s="270">
        <f>I27/'- 3 -'!E27</f>
        <v>0.05465704183227711</v>
      </c>
      <c r="K27" s="243">
        <f>I27/'- 7 -'!I27</f>
        <v>297.0890806550248</v>
      </c>
    </row>
    <row r="28" spans="1:11" ht="12.75">
      <c r="A28" s="115">
        <v>19</v>
      </c>
      <c r="B28" s="116" t="s">
        <v>161</v>
      </c>
      <c r="C28" s="242">
        <v>0</v>
      </c>
      <c r="D28" s="271">
        <f>C28/'- 3 -'!E28</f>
        <v>0</v>
      </c>
      <c r="E28" s="242">
        <f>IF(AND(C28&gt;0,'- 7 -'!C28=0),"N/A ",IF(C28&gt;0,C28/'- 7 -'!C28,0))</f>
        <v>0</v>
      </c>
      <c r="F28" s="242">
        <v>416059</v>
      </c>
      <c r="G28" s="271">
        <f>F28/'- 3 -'!E28</f>
        <v>0.040478965597758404</v>
      </c>
      <c r="H28" s="242">
        <f>F28/'- 7 -'!I28</f>
        <v>239.73437049841544</v>
      </c>
      <c r="I28" s="242">
        <v>857723</v>
      </c>
      <c r="J28" s="271">
        <f>I28/'- 3 -'!E28</f>
        <v>0.08344907767745953</v>
      </c>
      <c r="K28" s="242">
        <f>I28/'- 7 -'!I28</f>
        <v>494.22241428983</v>
      </c>
    </row>
    <row r="29" spans="1:11" ht="12.75">
      <c r="A29" s="112">
        <v>20</v>
      </c>
      <c r="B29" s="113" t="s">
        <v>162</v>
      </c>
      <c r="C29" s="243">
        <v>0</v>
      </c>
      <c r="D29" s="270">
        <f>C29/'- 3 -'!E29</f>
        <v>0</v>
      </c>
      <c r="E29" s="243">
        <f>IF(AND(C29&gt;0,'- 7 -'!C29=0),"N/A ",IF(C29&gt;0,C29/'- 7 -'!C29,0))</f>
        <v>0</v>
      </c>
      <c r="F29" s="243">
        <v>272779</v>
      </c>
      <c r="G29" s="270">
        <f>F29/'- 3 -'!E29</f>
        <v>0.04080772691442042</v>
      </c>
      <c r="H29" s="243">
        <f>F29/'- 7 -'!I29</f>
        <v>262.9195180722892</v>
      </c>
      <c r="I29" s="243">
        <v>246864</v>
      </c>
      <c r="J29" s="270">
        <f>I29/'- 3 -'!E29</f>
        <v>0.03693084400559237</v>
      </c>
      <c r="K29" s="243">
        <f>I29/'- 7 -'!I29</f>
        <v>237.94120481927712</v>
      </c>
    </row>
    <row r="30" spans="1:11" ht="12.75">
      <c r="A30" s="115">
        <v>21</v>
      </c>
      <c r="B30" s="116" t="s">
        <v>163</v>
      </c>
      <c r="C30" s="242">
        <v>71923</v>
      </c>
      <c r="D30" s="271">
        <f>C30/'- 3 -'!E30</f>
        <v>0.0037434068275914007</v>
      </c>
      <c r="E30" s="242">
        <f>IF(AND(C30&gt;0,'- 7 -'!C30=0),"N/A ",IF(C30&gt;0,C30/'- 7 -'!C30,0))</f>
        <v>10274.714285714286</v>
      </c>
      <c r="F30" s="242">
        <v>498467</v>
      </c>
      <c r="G30" s="271">
        <f>F30/'- 3 -'!E30</f>
        <v>0.025943922961069517</v>
      </c>
      <c r="H30" s="242">
        <f>F30/'- 7 -'!I30</f>
        <v>140.9691742081448</v>
      </c>
      <c r="I30" s="242">
        <v>924470</v>
      </c>
      <c r="J30" s="271">
        <f>I30/'- 3 -'!E30</f>
        <v>0.0481162814385304</v>
      </c>
      <c r="K30" s="242">
        <f>I30/'- 7 -'!I30</f>
        <v>261.44513574660635</v>
      </c>
    </row>
    <row r="31" spans="1:11" ht="12.75">
      <c r="A31" s="112">
        <v>22</v>
      </c>
      <c r="B31" s="113" t="s">
        <v>164</v>
      </c>
      <c r="C31" s="243">
        <v>0</v>
      </c>
      <c r="D31" s="270">
        <f>C31/'- 3 -'!E31</f>
        <v>0</v>
      </c>
      <c r="E31" s="243">
        <f>IF(AND(C31&gt;0,'- 7 -'!C31=0),"N/A ",IF(C31&gt;0,C31/'- 7 -'!C31,0))</f>
        <v>0</v>
      </c>
      <c r="F31" s="243">
        <v>523659</v>
      </c>
      <c r="G31" s="270">
        <f>F31/'- 3 -'!E31</f>
        <v>0.0457349497133809</v>
      </c>
      <c r="H31" s="243">
        <f>F31/'- 7 -'!I31</f>
        <v>290.9216666666667</v>
      </c>
      <c r="I31" s="243">
        <v>429839</v>
      </c>
      <c r="J31" s="270">
        <f>I31/'- 3 -'!E31</f>
        <v>0.037540966640218026</v>
      </c>
      <c r="K31" s="243">
        <f>I31/'- 7 -'!I31</f>
        <v>238.79944444444445</v>
      </c>
    </row>
    <row r="32" spans="1:11" ht="12.75">
      <c r="A32" s="115">
        <v>23</v>
      </c>
      <c r="B32" s="116" t="s">
        <v>165</v>
      </c>
      <c r="C32" s="242">
        <v>0</v>
      </c>
      <c r="D32" s="271">
        <f>C32/'- 3 -'!E32</f>
        <v>0</v>
      </c>
      <c r="E32" s="242">
        <f>IF(AND(C32&gt;0,'- 7 -'!C32=0),"N/A ",IF(C32&gt;0,C32/'- 7 -'!C32,0))</f>
        <v>0</v>
      </c>
      <c r="F32" s="242">
        <v>377599</v>
      </c>
      <c r="G32" s="271">
        <f>F32/'- 3 -'!E32</f>
        <v>0.043235914483806356</v>
      </c>
      <c r="H32" s="242">
        <f>F32/'- 7 -'!I32</f>
        <v>260.50293204553293</v>
      </c>
      <c r="I32" s="242">
        <v>311137</v>
      </c>
      <c r="J32" s="271">
        <f>I32/'- 3 -'!E32</f>
        <v>0.03562586957261025</v>
      </c>
      <c r="K32" s="242">
        <f>I32/'- 7 -'!I32</f>
        <v>214.6512590548465</v>
      </c>
    </row>
    <row r="33" spans="1:11" ht="12.75">
      <c r="A33" s="112">
        <v>24</v>
      </c>
      <c r="B33" s="113" t="s">
        <v>166</v>
      </c>
      <c r="C33" s="243">
        <v>813042</v>
      </c>
      <c r="D33" s="270">
        <f>C33/'- 3 -'!E33</f>
        <v>0.03891294059808541</v>
      </c>
      <c r="E33" s="243">
        <f>IF(AND(C33&gt;0,'- 7 -'!C33=0),"N/A ",IF(C33&gt;0,C33/'- 7 -'!C33,0))</f>
        <v>8649.382978723404</v>
      </c>
      <c r="F33" s="243">
        <v>721522</v>
      </c>
      <c r="G33" s="270">
        <f>F33/'- 3 -'!E33</f>
        <v>0.03453270892058686</v>
      </c>
      <c r="H33" s="243">
        <f>F33/'- 7 -'!I33</f>
        <v>193.78041574904657</v>
      </c>
      <c r="I33" s="243">
        <v>711941</v>
      </c>
      <c r="J33" s="270">
        <f>I33/'- 3 -'!E33</f>
        <v>0.03407415341684873</v>
      </c>
      <c r="K33" s="243">
        <f>I33/'- 7 -'!I33</f>
        <v>191.20722995111993</v>
      </c>
    </row>
    <row r="34" spans="1:11" ht="12.75">
      <c r="A34" s="115">
        <v>25</v>
      </c>
      <c r="B34" s="116" t="s">
        <v>167</v>
      </c>
      <c r="C34" s="242">
        <v>55428</v>
      </c>
      <c r="D34" s="271">
        <f>C34/'- 3 -'!E34</f>
        <v>0.006032208125763508</v>
      </c>
      <c r="E34" s="242">
        <f>IF(AND(C34&gt;0,'- 7 -'!C34=0),"N/A ",IF(C34&gt;0,C34/'- 7 -'!C34,0))</f>
        <v>4619</v>
      </c>
      <c r="F34" s="242">
        <v>287147</v>
      </c>
      <c r="G34" s="271">
        <f>F34/'- 3 -'!E34</f>
        <v>0.03125009862684228</v>
      </c>
      <c r="H34" s="242">
        <f>F34/'- 7 -'!I34</f>
        <v>183.1878787878788</v>
      </c>
      <c r="I34" s="242">
        <v>340859</v>
      </c>
      <c r="J34" s="271">
        <f>I34/'- 3 -'!E34</f>
        <v>0.03709555512628317</v>
      </c>
      <c r="K34" s="242">
        <f>I34/'- 7 -'!I34</f>
        <v>217.45390749601276</v>
      </c>
    </row>
    <row r="35" spans="1:11" ht="12.75">
      <c r="A35" s="112">
        <v>26</v>
      </c>
      <c r="B35" s="113" t="s">
        <v>168</v>
      </c>
      <c r="C35" s="243">
        <v>438812</v>
      </c>
      <c r="D35" s="270">
        <f>C35/'- 3 -'!E35</f>
        <v>0.03305697961936245</v>
      </c>
      <c r="E35" s="243">
        <f>IF(AND(C35&gt;0,'- 7 -'!C35=0),"N/A ",IF(C35&gt;0,C35/'- 7 -'!C35,0))</f>
        <v>9973</v>
      </c>
      <c r="F35" s="243">
        <v>522339</v>
      </c>
      <c r="G35" s="270">
        <f>F35/'- 3 -'!E35</f>
        <v>0.03934931058721768</v>
      </c>
      <c r="H35" s="243">
        <f>F35/'- 7 -'!I35</f>
        <v>198.30637813211845</v>
      </c>
      <c r="I35" s="243">
        <v>347040</v>
      </c>
      <c r="J35" s="270">
        <f>I35/'- 3 -'!E35</f>
        <v>0.02614352890783193</v>
      </c>
      <c r="K35" s="243">
        <f>I35/'- 7 -'!I35</f>
        <v>131.75398633257404</v>
      </c>
    </row>
    <row r="36" spans="1:11" ht="12.75">
      <c r="A36" s="115">
        <v>27</v>
      </c>
      <c r="B36" s="116" t="s">
        <v>169</v>
      </c>
      <c r="C36" s="242">
        <v>0</v>
      </c>
      <c r="D36" s="271">
        <f>C36/'- 3 -'!E36</f>
        <v>0</v>
      </c>
      <c r="E36" s="242">
        <f>IF(AND(C36&gt;0,'- 7 -'!C36=0),"N/A ",IF(C36&gt;0,C36/'- 7 -'!C36,0))</f>
        <v>0</v>
      </c>
      <c r="F36" s="242">
        <v>92968</v>
      </c>
      <c r="G36" s="271">
        <f>F36/'- 3 -'!E36</f>
        <v>0.01714710139140369</v>
      </c>
      <c r="H36" s="242">
        <f>F36/'- 7 -'!I36</f>
        <v>116.8673790069139</v>
      </c>
      <c r="I36" s="242">
        <v>323144</v>
      </c>
      <c r="J36" s="271">
        <f>I36/'- 3 -'!E36</f>
        <v>0.059600969495135464</v>
      </c>
      <c r="K36" s="242">
        <f>I36/'- 7 -'!I36</f>
        <v>406.2149591451917</v>
      </c>
    </row>
    <row r="37" spans="1:11" ht="12.75">
      <c r="A37" s="112">
        <v>28</v>
      </c>
      <c r="B37" s="113" t="s">
        <v>170</v>
      </c>
      <c r="C37" s="243">
        <v>0</v>
      </c>
      <c r="D37" s="270">
        <f>C37/'- 3 -'!E37</f>
        <v>0</v>
      </c>
      <c r="E37" s="243">
        <f>IF(AND(C37&gt;0,'- 7 -'!C37=0),"N/A ",IF(C37&gt;0,C37/'- 7 -'!C37,0))</f>
        <v>0</v>
      </c>
      <c r="F37" s="243">
        <v>117557</v>
      </c>
      <c r="G37" s="270">
        <f>F37/'- 3 -'!E37</f>
        <v>0.020811362911739052</v>
      </c>
      <c r="H37" s="243">
        <f>F37/'- 7 -'!I37</f>
        <v>132.08651685393258</v>
      </c>
      <c r="I37" s="243">
        <v>174633</v>
      </c>
      <c r="J37" s="270">
        <f>I37/'- 3 -'!E37</f>
        <v>0.030915647212549878</v>
      </c>
      <c r="K37" s="243">
        <f>I37/'- 7 -'!I37</f>
        <v>196.21685393258426</v>
      </c>
    </row>
    <row r="38" spans="1:11" ht="12.75">
      <c r="A38" s="115">
        <v>29</v>
      </c>
      <c r="B38" s="116" t="s">
        <v>171</v>
      </c>
      <c r="C38" s="242">
        <v>0</v>
      </c>
      <c r="D38" s="271">
        <f>C38/'- 3 -'!E38</f>
        <v>0</v>
      </c>
      <c r="E38" s="242">
        <f>IF(AND(C38&gt;0,'- 7 -'!C38=0),"N/A ",IF(C38&gt;0,C38/'- 7 -'!C38,0))</f>
        <v>0</v>
      </c>
      <c r="F38" s="242">
        <v>315305</v>
      </c>
      <c r="G38" s="271">
        <f>F38/'- 3 -'!E38</f>
        <v>0.0375960083149271</v>
      </c>
      <c r="H38" s="242">
        <f>F38/'- 7 -'!I38</f>
        <v>264.38453798423615</v>
      </c>
      <c r="I38" s="242">
        <v>377909</v>
      </c>
      <c r="J38" s="271">
        <f>I38/'- 3 -'!E38</f>
        <v>0.04506071868916061</v>
      </c>
      <c r="K38" s="242">
        <f>I38/'- 7 -'!I38</f>
        <v>316.87824920342115</v>
      </c>
    </row>
    <row r="39" spans="1:11" ht="12.75">
      <c r="A39" s="112">
        <v>30</v>
      </c>
      <c r="B39" s="113" t="s">
        <v>172</v>
      </c>
      <c r="C39" s="243">
        <v>230723</v>
      </c>
      <c r="D39" s="270">
        <f>C39/'- 3 -'!E39</f>
        <v>0.027037795585813828</v>
      </c>
      <c r="E39" s="243">
        <f>IF(AND(C39&gt;0,'- 7 -'!C39=0),"N/A ",IF(C39&gt;0,C39/'- 7 -'!C39,0))</f>
        <v>7639.834437086093</v>
      </c>
      <c r="F39" s="243">
        <v>240959</v>
      </c>
      <c r="G39" s="270">
        <f>F39/'- 3 -'!E39</f>
        <v>0.028237324352414425</v>
      </c>
      <c r="H39" s="243">
        <f>F39/'- 7 -'!I39</f>
        <v>167.5653685674548</v>
      </c>
      <c r="I39" s="243">
        <v>271077</v>
      </c>
      <c r="J39" s="270">
        <f>I39/'- 3 -'!E39</f>
        <v>0.03176677017035863</v>
      </c>
      <c r="K39" s="243">
        <f>I39/'- 7 -'!I39</f>
        <v>188.509735744089</v>
      </c>
    </row>
    <row r="40" spans="1:11" ht="12.75">
      <c r="A40" s="115">
        <v>31</v>
      </c>
      <c r="B40" s="116" t="s">
        <v>173</v>
      </c>
      <c r="C40" s="242">
        <v>324271</v>
      </c>
      <c r="D40" s="271">
        <f>C40/'- 3 -'!E40</f>
        <v>0.03498015079163288</v>
      </c>
      <c r="E40" s="242">
        <f>IF(AND(C40&gt;0,'- 7 -'!C40=0),"N/A ",IF(C40&gt;0,C40/'- 7 -'!C40,0))</f>
        <v>7541.186046511628</v>
      </c>
      <c r="F40" s="242">
        <v>226038</v>
      </c>
      <c r="G40" s="271">
        <f>F40/'- 3 -'!E40</f>
        <v>0.024383442628662794</v>
      </c>
      <c r="H40" s="242">
        <f>F40/'- 7 -'!I40</f>
        <v>134.29063688212926</v>
      </c>
      <c r="I40" s="242">
        <v>143770</v>
      </c>
      <c r="J40" s="271">
        <f>I40/'- 3 -'!E40</f>
        <v>0.015508930121142683</v>
      </c>
      <c r="K40" s="242">
        <f>I40/'- 7 -'!I40</f>
        <v>85.41468631178707</v>
      </c>
    </row>
    <row r="41" spans="1:11" ht="12.75">
      <c r="A41" s="112">
        <v>32</v>
      </c>
      <c r="B41" s="113" t="s">
        <v>174</v>
      </c>
      <c r="C41" s="243">
        <v>0</v>
      </c>
      <c r="D41" s="270">
        <f>C41/'- 3 -'!E41</f>
        <v>0</v>
      </c>
      <c r="E41" s="243">
        <f>IF(AND(C41&gt;0,'- 7 -'!C41=0),"N/A ",IF(C41&gt;0,C41/'- 7 -'!C41,0))</f>
        <v>0</v>
      </c>
      <c r="F41" s="243">
        <v>125825</v>
      </c>
      <c r="G41" s="270">
        <f>F41/'- 3 -'!E41</f>
        <v>0.020130666544648082</v>
      </c>
      <c r="H41" s="243">
        <f>F41/'- 7 -'!I41</f>
        <v>136.6920152091255</v>
      </c>
      <c r="I41" s="243">
        <v>311188</v>
      </c>
      <c r="J41" s="270">
        <f>I41/'- 3 -'!E41</f>
        <v>0.049786782123552135</v>
      </c>
      <c r="K41" s="243">
        <f>I41/'- 7 -'!I41</f>
        <v>338.0640956002173</v>
      </c>
    </row>
    <row r="42" spans="1:11" ht="12.75">
      <c r="A42" s="115">
        <v>33</v>
      </c>
      <c r="B42" s="116" t="s">
        <v>175</v>
      </c>
      <c r="C42" s="242">
        <v>37632</v>
      </c>
      <c r="D42" s="271">
        <f>C42/'- 3 -'!E42</f>
        <v>0.0033386771804715066</v>
      </c>
      <c r="E42" s="242">
        <f>IF(AND(C42&gt;0,'- 7 -'!C42=0),"N/A ",IF(C42&gt;0,C42/'- 7 -'!C42,0))</f>
        <v>4181.333333333333</v>
      </c>
      <c r="F42" s="242">
        <v>593805</v>
      </c>
      <c r="G42" s="271">
        <f>F42/'- 3 -'!E42</f>
        <v>0.05268184532179748</v>
      </c>
      <c r="H42" s="242">
        <f>F42/'- 7 -'!I42</f>
        <v>302.4216959511077</v>
      </c>
      <c r="I42" s="242">
        <v>563067</v>
      </c>
      <c r="J42" s="271">
        <f>I42/'- 3 -'!E42</f>
        <v>0.049954797618424474</v>
      </c>
      <c r="K42" s="242">
        <f>I42/'- 7 -'!I42</f>
        <v>286.7669977081742</v>
      </c>
    </row>
    <row r="43" spans="1:11" ht="12.75">
      <c r="A43" s="112">
        <v>34</v>
      </c>
      <c r="B43" s="113" t="s">
        <v>176</v>
      </c>
      <c r="C43" s="243">
        <v>0</v>
      </c>
      <c r="D43" s="270">
        <f>C43/'- 3 -'!E43</f>
        <v>0</v>
      </c>
      <c r="E43" s="243">
        <f>IF(AND(C43&gt;0,'- 7 -'!C43=0),"N/A ",IF(C43&gt;0,C43/'- 7 -'!C43,0))</f>
        <v>0</v>
      </c>
      <c r="F43" s="243">
        <v>119848</v>
      </c>
      <c r="G43" s="270">
        <f>F43/'- 3 -'!E43</f>
        <v>0.023137139599493966</v>
      </c>
      <c r="H43" s="243">
        <f>F43/'- 7 -'!I43</f>
        <v>151.70632911392406</v>
      </c>
      <c r="I43" s="243">
        <v>210167</v>
      </c>
      <c r="J43" s="270">
        <f>I43/'- 3 -'!E43</f>
        <v>0.04057358669487057</v>
      </c>
      <c r="K43" s="243">
        <f>I43/'- 7 -'!I43</f>
        <v>266.03417721518986</v>
      </c>
    </row>
    <row r="44" spans="1:11" ht="12.75">
      <c r="A44" s="115">
        <v>35</v>
      </c>
      <c r="B44" s="116" t="s">
        <v>177</v>
      </c>
      <c r="C44" s="242">
        <v>0</v>
      </c>
      <c r="D44" s="271">
        <f>C44/'- 3 -'!E44</f>
        <v>0</v>
      </c>
      <c r="E44" s="242">
        <f>IF(AND(C44&gt;0,'- 7 -'!C44=0),"N/A ",IF(C44&gt;0,C44/'- 7 -'!C44,0))</f>
        <v>0</v>
      </c>
      <c r="F44" s="242">
        <v>633369</v>
      </c>
      <c r="G44" s="271">
        <f>F44/'- 3 -'!E44</f>
        <v>0.05058968542921786</v>
      </c>
      <c r="H44" s="242">
        <f>F44/'- 7 -'!I44</f>
        <v>325.3050847457627</v>
      </c>
      <c r="I44" s="242">
        <v>398276</v>
      </c>
      <c r="J44" s="271">
        <f>I44/'- 3 -'!E44</f>
        <v>0.03181187831107486</v>
      </c>
      <c r="K44" s="242">
        <f>I44/'- 7 -'!I44</f>
        <v>204.5588084232152</v>
      </c>
    </row>
    <row r="45" spans="1:11" ht="12.75">
      <c r="A45" s="112">
        <v>36</v>
      </c>
      <c r="B45" s="113" t="s">
        <v>178</v>
      </c>
      <c r="C45" s="243">
        <v>0</v>
      </c>
      <c r="D45" s="270">
        <f>C45/'- 3 -'!E45</f>
        <v>0</v>
      </c>
      <c r="E45" s="243">
        <f>IF(AND(C45&gt;0,'- 7 -'!C45=0),"N/A ",IF(C45&gt;0,C45/'- 7 -'!C45,0))</f>
        <v>0</v>
      </c>
      <c r="F45" s="243">
        <v>298781</v>
      </c>
      <c r="G45" s="270">
        <f>F45/'- 3 -'!E45</f>
        <v>0.04263083289339311</v>
      </c>
      <c r="H45" s="243">
        <f>F45/'- 7 -'!I45</f>
        <v>265.111801242236</v>
      </c>
      <c r="I45" s="243">
        <v>170152</v>
      </c>
      <c r="J45" s="270">
        <f>I45/'- 3 -'!E45</f>
        <v>0.02427772006411594</v>
      </c>
      <c r="K45" s="243">
        <f>I45/'- 7 -'!I45</f>
        <v>150.97781721384206</v>
      </c>
    </row>
    <row r="46" spans="1:11" ht="12.75">
      <c r="A46" s="115">
        <v>37</v>
      </c>
      <c r="B46" s="116" t="s">
        <v>179</v>
      </c>
      <c r="C46" s="242">
        <v>0</v>
      </c>
      <c r="D46" s="271">
        <f>C46/'- 3 -'!E46</f>
        <v>0</v>
      </c>
      <c r="E46" s="242">
        <f>IF(AND(C46&gt;0,'- 7 -'!C46=0),"N/A ",IF(C46&gt;0,C46/'- 7 -'!C46,0))</f>
        <v>0</v>
      </c>
      <c r="F46" s="242">
        <v>154426</v>
      </c>
      <c r="G46" s="271">
        <f>F46/'- 3 -'!E46</f>
        <v>0.024573343012666837</v>
      </c>
      <c r="H46" s="242">
        <f>F46/'- 7 -'!I46</f>
        <v>150.36611489776047</v>
      </c>
      <c r="I46" s="242">
        <v>165330</v>
      </c>
      <c r="J46" s="271">
        <f>I46/'- 3 -'!E46</f>
        <v>0.02630846360252942</v>
      </c>
      <c r="K46" s="242">
        <f>I46/'- 7 -'!I46</f>
        <v>160.98344693281402</v>
      </c>
    </row>
    <row r="47" spans="1:11" ht="12.75">
      <c r="A47" s="112">
        <v>38</v>
      </c>
      <c r="B47" s="113" t="s">
        <v>180</v>
      </c>
      <c r="C47" s="243">
        <v>0</v>
      </c>
      <c r="D47" s="270">
        <f>C47/'- 3 -'!E47</f>
        <v>0</v>
      </c>
      <c r="E47" s="243">
        <f>IF(AND(C47&gt;0,'- 7 -'!C47=0),"N/A ",IF(C47&gt;0,C47/'- 7 -'!C47,0))</f>
        <v>0</v>
      </c>
      <c r="F47" s="243">
        <v>293053</v>
      </c>
      <c r="G47" s="270">
        <f>F47/'- 3 -'!E47</f>
        <v>0.03481827612267741</v>
      </c>
      <c r="H47" s="243">
        <f>F47/'- 7 -'!I47</f>
        <v>221.17207547169812</v>
      </c>
      <c r="I47" s="243">
        <v>412569</v>
      </c>
      <c r="J47" s="270">
        <f>I47/'- 3 -'!E47</f>
        <v>0.04901823684335904</v>
      </c>
      <c r="K47" s="243">
        <f>I47/'- 7 -'!I47</f>
        <v>311.37283018867925</v>
      </c>
    </row>
    <row r="48" spans="1:11" ht="12.75">
      <c r="A48" s="115">
        <v>39</v>
      </c>
      <c r="B48" s="116" t="s">
        <v>181</v>
      </c>
      <c r="C48" s="242">
        <v>141225</v>
      </c>
      <c r="D48" s="271">
        <f>C48/'- 3 -'!E48</f>
        <v>0.010270705917672028</v>
      </c>
      <c r="E48" s="242">
        <f>IF(AND(C48&gt;0,'- 7 -'!C48=0),"N/A ",IF(C48&gt;0,C48/'- 7 -'!C48,0))</f>
        <v>11768.75</v>
      </c>
      <c r="F48" s="242">
        <v>406692</v>
      </c>
      <c r="G48" s="271">
        <f>F48/'- 3 -'!E48</f>
        <v>0.029577014912868634</v>
      </c>
      <c r="H48" s="242">
        <f>F48/'- 7 -'!I48</f>
        <v>182.94736842105263</v>
      </c>
      <c r="I48" s="242">
        <v>257931</v>
      </c>
      <c r="J48" s="271">
        <f>I48/'- 3 -'!E48</f>
        <v>0.01875824710958445</v>
      </c>
      <c r="K48" s="242">
        <f>I48/'- 7 -'!I48</f>
        <v>116.02834008097166</v>
      </c>
    </row>
    <row r="49" spans="1:11" ht="12.75">
      <c r="A49" s="112">
        <v>40</v>
      </c>
      <c r="B49" s="113" t="s">
        <v>182</v>
      </c>
      <c r="C49" s="243">
        <v>1228699</v>
      </c>
      <c r="D49" s="270">
        <f>C49/'- 3 -'!E49</f>
        <v>0.031535094055733875</v>
      </c>
      <c r="E49" s="243">
        <f>IF(AND(C49&gt;0,'- 7 -'!C49=0),"N/A ",IF(C49&gt;0,C49/'- 7 -'!C49,0))</f>
        <v>8415.746575342466</v>
      </c>
      <c r="F49" s="243">
        <v>1405828</v>
      </c>
      <c r="G49" s="270">
        <f>F49/'- 3 -'!E49</f>
        <v>0.036081186853887115</v>
      </c>
      <c r="H49" s="243">
        <f>F49/'- 7 -'!I49</f>
        <v>183.64833442194643</v>
      </c>
      <c r="I49" s="243">
        <v>1496044</v>
      </c>
      <c r="J49" s="270">
        <f>I49/'- 3 -'!E49</f>
        <v>0.03839661971851229</v>
      </c>
      <c r="K49" s="243">
        <f>I49/'- 7 -'!I49</f>
        <v>195.43357282821685</v>
      </c>
    </row>
    <row r="50" spans="1:11" ht="12.75">
      <c r="A50" s="115">
        <v>41</v>
      </c>
      <c r="B50" s="116" t="s">
        <v>183</v>
      </c>
      <c r="C50" s="242">
        <v>0</v>
      </c>
      <c r="D50" s="271">
        <f>C50/'- 3 -'!E50</f>
        <v>0</v>
      </c>
      <c r="E50" s="242">
        <f>IF(AND(C50&gt;0,'- 7 -'!C50=0),"N/A ",IF(C50&gt;0,C50/'- 7 -'!C50,0))</f>
        <v>0</v>
      </c>
      <c r="F50" s="242">
        <v>294650</v>
      </c>
      <c r="G50" s="271">
        <f>F50/'- 3 -'!E50</f>
        <v>0.025633227274206197</v>
      </c>
      <c r="H50" s="242">
        <f>F50/'- 7 -'!I50</f>
        <v>168.5833619407255</v>
      </c>
      <c r="I50" s="242">
        <v>658663</v>
      </c>
      <c r="J50" s="271">
        <f>I50/'- 3 -'!E50</f>
        <v>0.05730072416803148</v>
      </c>
      <c r="K50" s="242">
        <f>I50/'- 7 -'!I50</f>
        <v>376.8526147156425</v>
      </c>
    </row>
    <row r="51" spans="1:11" ht="12.75">
      <c r="A51" s="112">
        <v>42</v>
      </c>
      <c r="B51" s="113" t="s">
        <v>184</v>
      </c>
      <c r="C51" s="243">
        <v>0</v>
      </c>
      <c r="D51" s="270">
        <f>C51/'- 3 -'!E51</f>
        <v>0</v>
      </c>
      <c r="E51" s="243">
        <f>IF(AND(C51&gt;0,'- 7 -'!C51=0),"N/A ",IF(C51&gt;0,C51/'- 7 -'!C51,0))</f>
        <v>0</v>
      </c>
      <c r="F51" s="243">
        <v>208566</v>
      </c>
      <c r="G51" s="270">
        <f>F51/'- 3 -'!E51</f>
        <v>0.029440629313460632</v>
      </c>
      <c r="H51" s="243">
        <f>F51/'- 7 -'!I51</f>
        <v>186.46937863209655</v>
      </c>
      <c r="I51" s="243">
        <v>324952</v>
      </c>
      <c r="J51" s="270">
        <f>I51/'- 3 -'!E51</f>
        <v>0.045869371693697245</v>
      </c>
      <c r="K51" s="243">
        <f>I51/'- 7 -'!I51</f>
        <v>290.52481001341084</v>
      </c>
    </row>
    <row r="52" spans="1:11" ht="12.75">
      <c r="A52" s="115">
        <v>43</v>
      </c>
      <c r="B52" s="116" t="s">
        <v>185</v>
      </c>
      <c r="C52" s="242">
        <v>0</v>
      </c>
      <c r="D52" s="271">
        <f>C52/'- 3 -'!E52</f>
        <v>0</v>
      </c>
      <c r="E52" s="242">
        <f>IF(AND(C52&gt;0,'- 7 -'!C52=0),"N/A ",IF(C52&gt;0,C52/'- 7 -'!C52,0))</f>
        <v>0</v>
      </c>
      <c r="F52" s="242">
        <v>146267</v>
      </c>
      <c r="G52" s="271">
        <f>F52/'- 3 -'!E52</f>
        <v>0.02335840630023969</v>
      </c>
      <c r="H52" s="242">
        <f>F52/'- 7 -'!I52</f>
        <v>161.97895902547066</v>
      </c>
      <c r="I52" s="242">
        <v>166527</v>
      </c>
      <c r="J52" s="271">
        <f>I52/'- 3 -'!E52</f>
        <v>0.026593868240683233</v>
      </c>
      <c r="K52" s="242">
        <f>I52/'- 7 -'!I52</f>
        <v>184.41528239202657</v>
      </c>
    </row>
    <row r="53" spans="1:11" ht="12.75">
      <c r="A53" s="112">
        <v>44</v>
      </c>
      <c r="B53" s="113" t="s">
        <v>186</v>
      </c>
      <c r="C53" s="243">
        <v>0</v>
      </c>
      <c r="D53" s="270">
        <f>C53/'- 3 -'!E53</f>
        <v>0</v>
      </c>
      <c r="E53" s="243">
        <f>IF(AND(C53&gt;0,'- 7 -'!C53=0),"N/A ",IF(C53&gt;0,C53/'- 7 -'!C53,0))</f>
        <v>0</v>
      </c>
      <c r="F53" s="243">
        <v>469710</v>
      </c>
      <c r="G53" s="270">
        <f>F53/'- 3 -'!E53</f>
        <v>0.055824610106618336</v>
      </c>
      <c r="H53" s="243">
        <f>F53/'- 7 -'!I53</f>
        <v>358.4204502098436</v>
      </c>
      <c r="I53" s="243">
        <v>318728</v>
      </c>
      <c r="J53" s="270">
        <f>I53/'- 3 -'!E53</f>
        <v>0.03788053550076057</v>
      </c>
      <c r="K53" s="243">
        <f>I53/'- 7 -'!I53</f>
        <v>243.21098817245326</v>
      </c>
    </row>
    <row r="54" spans="1:11" ht="12.75">
      <c r="A54" s="115">
        <v>45</v>
      </c>
      <c r="B54" s="116" t="s">
        <v>187</v>
      </c>
      <c r="C54" s="242">
        <v>211326</v>
      </c>
      <c r="D54" s="271">
        <f>C54/'- 3 -'!E54</f>
        <v>0.01975376359645138</v>
      </c>
      <c r="E54" s="242">
        <f>IF(AND(C54&gt;0,'- 7 -'!C54=0),"N/A ",IF(C54&gt;0,C54/'- 7 -'!C54,0))</f>
        <v>10063.142857142857</v>
      </c>
      <c r="F54" s="242">
        <v>400904</v>
      </c>
      <c r="G54" s="271">
        <f>F54/'- 3 -'!E54</f>
        <v>0.03747462612679814</v>
      </c>
      <c r="H54" s="242">
        <f>F54/'- 7 -'!I54</f>
        <v>205.84514273978232</v>
      </c>
      <c r="I54" s="242">
        <v>456919</v>
      </c>
      <c r="J54" s="271">
        <f>I54/'- 3 -'!E54</f>
        <v>0.042710645678842016</v>
      </c>
      <c r="K54" s="242">
        <f>I54/'- 7 -'!I54</f>
        <v>234.60618196754982</v>
      </c>
    </row>
    <row r="55" spans="1:11" ht="12.75">
      <c r="A55" s="112">
        <v>46</v>
      </c>
      <c r="B55" s="113" t="s">
        <v>188</v>
      </c>
      <c r="C55" s="243">
        <v>494512</v>
      </c>
      <c r="D55" s="270">
        <f>C55/'- 3 -'!E55</f>
        <v>0.047808911306808685</v>
      </c>
      <c r="E55" s="243">
        <f>IF(AND(C55&gt;0,'- 7 -'!C55=0),"N/A ",IF(C55&gt;0,C55/'- 7 -'!C55,0))</f>
        <v>7787.5905511811025</v>
      </c>
      <c r="F55" s="243">
        <v>382425</v>
      </c>
      <c r="G55" s="270">
        <f>F55/'- 3 -'!E55</f>
        <v>0.0369724554844095</v>
      </c>
      <c r="H55" s="243">
        <f>F55/'- 7 -'!I55</f>
        <v>239.65971047189322</v>
      </c>
      <c r="I55" s="243">
        <v>119398</v>
      </c>
      <c r="J55" s="270">
        <f>I55/'- 3 -'!E55</f>
        <v>0.011543275779375108</v>
      </c>
      <c r="K55" s="243">
        <f>I55/'- 7 -'!I55</f>
        <v>74.824841762236</v>
      </c>
    </row>
    <row r="56" spans="1:11" ht="12.75">
      <c r="A56" s="115">
        <v>47</v>
      </c>
      <c r="B56" s="116" t="s">
        <v>189</v>
      </c>
      <c r="C56" s="242">
        <v>82022</v>
      </c>
      <c r="D56" s="271">
        <f>C56/'- 3 -'!E56</f>
        <v>0.010555598024007287</v>
      </c>
      <c r="E56" s="242">
        <f>IF(AND(C56&gt;0,'- 7 -'!C56=0),"N/A ",IF(C56&gt;0,C56/'- 7 -'!C56,0))</f>
        <v>9113.555555555555</v>
      </c>
      <c r="F56" s="242">
        <v>327284</v>
      </c>
      <c r="G56" s="271">
        <f>F56/'- 3 -'!E56</f>
        <v>0.04211892350453782</v>
      </c>
      <c r="H56" s="242">
        <f>F56/'- 7 -'!I56</f>
        <v>241.27091780316994</v>
      </c>
      <c r="I56" s="242">
        <v>318036</v>
      </c>
      <c r="J56" s="271">
        <f>I56/'- 3 -'!E56</f>
        <v>0.04092877731783157</v>
      </c>
      <c r="K56" s="242">
        <f>I56/'- 7 -'!I56</f>
        <v>234.45337265020274</v>
      </c>
    </row>
    <row r="57" spans="1:11" ht="12.75">
      <c r="A57" s="112">
        <v>48</v>
      </c>
      <c r="B57" s="113" t="s">
        <v>190</v>
      </c>
      <c r="C57" s="243">
        <v>159067</v>
      </c>
      <c r="D57" s="270">
        <f>C57/'- 3 -'!E57</f>
        <v>0.0030129010948614036</v>
      </c>
      <c r="E57" s="243">
        <f>IF(AND(C57&gt;0,'- 7 -'!C57=0),"N/A ",IF(C57&gt;0,C57/'- 7 -'!C57,0))</f>
        <v>4651.081871345029</v>
      </c>
      <c r="F57" s="243">
        <v>2439291</v>
      </c>
      <c r="G57" s="270">
        <f>F57/'- 3 -'!E57</f>
        <v>0.04620281091983609</v>
      </c>
      <c r="H57" s="243">
        <f>F57/'- 7 -'!I57</f>
        <v>448.05315748870356</v>
      </c>
      <c r="I57" s="243">
        <v>1944796</v>
      </c>
      <c r="J57" s="270">
        <f>I57/'- 3 -'!E57</f>
        <v>0.03683654056266905</v>
      </c>
      <c r="K57" s="243">
        <f>I57/'- 7 -'!I57</f>
        <v>357.2234671760773</v>
      </c>
    </row>
    <row r="58" spans="1:11" ht="12.75">
      <c r="A58" s="115">
        <v>49</v>
      </c>
      <c r="B58" s="116" t="s">
        <v>191</v>
      </c>
      <c r="C58" s="242">
        <v>334121</v>
      </c>
      <c r="D58" s="271">
        <f>C58/'- 3 -'!E58</f>
        <v>0.011690483991306549</v>
      </c>
      <c r="E58" s="242">
        <f>IF(AND(C58&gt;0,'- 7 -'!C58=0),"N/A ",IF(C58&gt;0,C58/'- 7 -'!C58,0))</f>
        <v>7108.95744680851</v>
      </c>
      <c r="F58" s="242">
        <v>837569</v>
      </c>
      <c r="G58" s="271">
        <f>F58/'- 3 -'!E58</f>
        <v>0.029305512033408962</v>
      </c>
      <c r="H58" s="242">
        <f>F58/'- 7 -'!I58</f>
        <v>197.33042761220403</v>
      </c>
      <c r="I58" s="242">
        <v>1073018</v>
      </c>
      <c r="J58" s="271">
        <f>I58/'- 3 -'!E58</f>
        <v>0.037543583765712936</v>
      </c>
      <c r="K58" s="242">
        <f>I58/'- 7 -'!I58</f>
        <v>252.80197903168806</v>
      </c>
    </row>
    <row r="59" spans="1:11" ht="12.75">
      <c r="A59" s="112">
        <v>2264</v>
      </c>
      <c r="B59" s="113" t="s">
        <v>192</v>
      </c>
      <c r="C59" s="243">
        <v>0</v>
      </c>
      <c r="D59" s="270">
        <f>C59/'- 3 -'!E59</f>
        <v>0</v>
      </c>
      <c r="E59" s="243">
        <f>IF(AND(C59&gt;0,'- 7 -'!C59=0),"N/A ",IF(C59&gt;0,C59/'- 7 -'!C59,0))</f>
        <v>0</v>
      </c>
      <c r="F59" s="243">
        <v>127923</v>
      </c>
      <c r="G59" s="270">
        <f>F59/'- 3 -'!E59</f>
        <v>0.06946176000417022</v>
      </c>
      <c r="H59" s="243">
        <f>F59/'- 7 -'!I59</f>
        <v>630.1625615763547</v>
      </c>
      <c r="I59" s="243">
        <v>7849</v>
      </c>
      <c r="J59" s="270">
        <f>I59/'- 3 -'!E59</f>
        <v>0.004261980678007333</v>
      </c>
      <c r="K59" s="243">
        <f>I59/'- 7 -'!I59</f>
        <v>38.66502463054187</v>
      </c>
    </row>
    <row r="60" spans="1:11" ht="12.75">
      <c r="A60" s="115">
        <v>2309</v>
      </c>
      <c r="B60" s="116" t="s">
        <v>193</v>
      </c>
      <c r="C60" s="242">
        <v>0</v>
      </c>
      <c r="D60" s="271">
        <f>C60/'- 3 -'!E60</f>
        <v>0</v>
      </c>
      <c r="E60" s="242">
        <f>IF(AND(C60&gt;0,'- 7 -'!C60=0),"N/A ",IF(C60&gt;0,C60/'- 7 -'!C60,0))</f>
        <v>0</v>
      </c>
      <c r="F60" s="242">
        <v>25026</v>
      </c>
      <c r="G60" s="271">
        <f>F60/'- 3 -'!E60</f>
        <v>0.012118987479080147</v>
      </c>
      <c r="H60" s="242">
        <f>F60/'- 7 -'!I60</f>
        <v>86.44559585492227</v>
      </c>
      <c r="I60" s="242">
        <v>106496</v>
      </c>
      <c r="J60" s="271">
        <f>I60/'- 3 -'!E60</f>
        <v>0.0515713134568896</v>
      </c>
      <c r="K60" s="242">
        <f>I60/'- 7 -'!I60</f>
        <v>367.8618307426598</v>
      </c>
    </row>
    <row r="61" spans="1:11" ht="12.75">
      <c r="A61" s="112">
        <v>2312</v>
      </c>
      <c r="B61" s="113" t="s">
        <v>194</v>
      </c>
      <c r="C61" s="243">
        <v>0</v>
      </c>
      <c r="D61" s="270">
        <f>C61/'- 3 -'!E61</f>
        <v>0</v>
      </c>
      <c r="E61" s="243">
        <f>IF(AND(C61&gt;0,'- 7 -'!C61=0),"N/A ",IF(C61&gt;0,C61/'- 7 -'!C61,0))</f>
        <v>0</v>
      </c>
      <c r="F61" s="243">
        <v>9242</v>
      </c>
      <c r="G61" s="270">
        <f>F61/'- 3 -'!E61</f>
        <v>0.0051229718336325706</v>
      </c>
      <c r="H61" s="243">
        <f>F61/'- 7 -'!I61</f>
        <v>39.07822410147992</v>
      </c>
      <c r="I61" s="243">
        <v>162891</v>
      </c>
      <c r="J61" s="270">
        <f>I61/'- 3 -'!E61</f>
        <v>0.09029279430342384</v>
      </c>
      <c r="K61" s="243">
        <f>I61/'- 7 -'!I61</f>
        <v>688.7568710359408</v>
      </c>
    </row>
    <row r="62" spans="1:11" ht="12.75">
      <c r="A62" s="115">
        <v>2355</v>
      </c>
      <c r="B62" s="116" t="s">
        <v>196</v>
      </c>
      <c r="C62" s="242">
        <v>917123</v>
      </c>
      <c r="D62" s="271">
        <f>C62/'- 3 -'!E62</f>
        <v>0.04038526280352549</v>
      </c>
      <c r="E62" s="242">
        <f>IF(AND(C62&gt;0,'- 7 -'!C62=0),"N/A ",IF(C62&gt;0,C62/'- 7 -'!C62,0))</f>
        <v>4957.421621621622</v>
      </c>
      <c r="F62" s="242">
        <v>1025572</v>
      </c>
      <c r="G62" s="271">
        <f>F62/'- 3 -'!E62</f>
        <v>0.04516078513344147</v>
      </c>
      <c r="H62" s="242">
        <f>F62/'- 7 -'!I62</f>
        <v>289.2357154943877</v>
      </c>
      <c r="I62" s="242">
        <v>962570</v>
      </c>
      <c r="J62" s="271">
        <f>I62/'- 3 -'!E62</f>
        <v>0.042386509134314077</v>
      </c>
      <c r="K62" s="242">
        <f>I62/'- 7 -'!I62</f>
        <v>271.4676518698178</v>
      </c>
    </row>
    <row r="63" spans="1:11" ht="12.75">
      <c r="A63" s="112">
        <v>2439</v>
      </c>
      <c r="B63" s="113" t="s">
        <v>197</v>
      </c>
      <c r="C63" s="243">
        <v>45919.97</v>
      </c>
      <c r="D63" s="270">
        <f>C63/'- 3 -'!E63</f>
        <v>0.04520798804011656</v>
      </c>
      <c r="E63" s="243">
        <f>IF(AND(C63&gt;0,'- 7 -'!C63=0),"N/A ",IF(C63&gt;0,C63/'- 7 -'!C63,0))</f>
        <v>4591.997</v>
      </c>
      <c r="F63" s="243">
        <v>64584.77</v>
      </c>
      <c r="G63" s="270">
        <f>F63/'- 3 -'!E63</f>
        <v>0.06358339323247987</v>
      </c>
      <c r="H63" s="243">
        <f>F63/'- 7 -'!I63</f>
        <v>432.00515050167223</v>
      </c>
      <c r="I63" s="243">
        <v>16089.39</v>
      </c>
      <c r="J63" s="270">
        <f>I63/'- 3 -'!E63</f>
        <v>0.015839926522007112</v>
      </c>
      <c r="K63" s="243">
        <f>I63/'- 7 -'!I63</f>
        <v>107.62133779264214</v>
      </c>
    </row>
    <row r="64" spans="1:11" ht="12.75">
      <c r="A64" s="115">
        <v>2460</v>
      </c>
      <c r="B64" s="116" t="s">
        <v>198</v>
      </c>
      <c r="C64" s="242">
        <v>0</v>
      </c>
      <c r="D64" s="271">
        <f>C64/'- 3 -'!E64</f>
        <v>0</v>
      </c>
      <c r="E64" s="242">
        <f>IF(AND(C64&gt;0,'- 7 -'!C64=0),"N/A ",IF(C64&gt;0,C64/'- 7 -'!C64,0))</f>
        <v>0</v>
      </c>
      <c r="F64" s="242">
        <v>29450</v>
      </c>
      <c r="G64" s="271">
        <f>F64/'- 3 -'!E64</f>
        <v>0.011391045903014044</v>
      </c>
      <c r="H64" s="242">
        <f>F64/'- 7 -'!I64</f>
        <v>93.64069952305246</v>
      </c>
      <c r="I64" s="242">
        <v>107942</v>
      </c>
      <c r="J64" s="271">
        <f>I64/'- 3 -'!E64</f>
        <v>0.04175118087820516</v>
      </c>
      <c r="K64" s="242">
        <f>I64/'- 7 -'!I64</f>
        <v>343.21780604133545</v>
      </c>
    </row>
    <row r="65" spans="1:11" ht="12.75">
      <c r="A65" s="112">
        <v>3000</v>
      </c>
      <c r="B65" s="113" t="s">
        <v>199</v>
      </c>
      <c r="C65" s="243">
        <v>0</v>
      </c>
      <c r="D65" s="270">
        <f>C65/'- 3 -'!E65</f>
        <v>0</v>
      </c>
      <c r="E65" s="243">
        <f>IF(AND(C65&gt;0,'- 7 -'!C65=0),"N/A ",IF(C65&gt;0,C65/'- 7 -'!C65,0))</f>
        <v>0</v>
      </c>
      <c r="F65" s="243">
        <v>178702</v>
      </c>
      <c r="G65" s="270">
        <f>F65/'- 3 -'!E65</f>
        <v>0.03502782201126053</v>
      </c>
      <c r="H65" s="243">
        <f>F65/'- 7 -'!I65</f>
        <v>215.71945919845487</v>
      </c>
      <c r="I65" s="243">
        <v>0</v>
      </c>
      <c r="J65" s="270">
        <f>I65/'- 3 -'!E65</f>
        <v>0</v>
      </c>
      <c r="K65" s="243">
        <f>I65/'- 7 -'!I65</f>
        <v>0</v>
      </c>
    </row>
    <row r="66" spans="3:11" ht="4.5" customHeight="1">
      <c r="C66" s="121"/>
      <c r="D66" s="272"/>
      <c r="E66" s="121"/>
      <c r="F66" s="121"/>
      <c r="G66" s="272"/>
      <c r="H66" s="121"/>
      <c r="I66" s="121"/>
      <c r="J66" s="272"/>
      <c r="K66" s="121"/>
    </row>
    <row r="67" spans="1:11" ht="12.75">
      <c r="A67" s="119"/>
      <c r="B67" s="24" t="s">
        <v>200</v>
      </c>
      <c r="C67" s="25">
        <f>SUM(C11:C65)</f>
        <v>29001471.97</v>
      </c>
      <c r="D67" s="26">
        <f>C67/'- 3 -'!E67</f>
        <v>0.025569962479027174</v>
      </c>
      <c r="E67" s="25">
        <f>C67/'- 7 -'!C67</f>
        <v>8514.318586694852</v>
      </c>
      <c r="F67" s="25">
        <f>SUM(F11:F65)</f>
        <v>43290542.77</v>
      </c>
      <c r="G67" s="26">
        <f>F67/'- 3 -'!E67</f>
        <v>0.03816832316203367</v>
      </c>
      <c r="H67" s="25">
        <f>F67/'- 7 -'!I67</f>
        <v>235.06960351384743</v>
      </c>
      <c r="I67" s="25">
        <f>SUM(I11:I65)</f>
        <v>46144216.67</v>
      </c>
      <c r="J67" s="26">
        <f>I67/'- 3 -'!E67</f>
        <v>0.040684344922096737</v>
      </c>
      <c r="K67" s="25">
        <f>I67/'- 7 -'!I67</f>
        <v>250.56518174659902</v>
      </c>
    </row>
    <row r="68" spans="3:11" ht="4.5" customHeight="1">
      <c r="C68" s="121"/>
      <c r="D68" s="272"/>
      <c r="E68" s="121"/>
      <c r="F68" s="121"/>
      <c r="G68" s="272"/>
      <c r="H68" s="121"/>
      <c r="I68" s="121"/>
      <c r="J68" s="272"/>
      <c r="K68" s="121"/>
    </row>
    <row r="69" spans="1:11" ht="12.75">
      <c r="A69" s="115">
        <v>2155</v>
      </c>
      <c r="B69" s="116" t="s">
        <v>201</v>
      </c>
      <c r="C69" s="242">
        <v>15814.5</v>
      </c>
      <c r="D69" s="271">
        <f>C69/'- 3 -'!E69</f>
        <v>0.014914984025183965</v>
      </c>
      <c r="E69" s="242">
        <f>IF(AND(C69&gt;0,'- 7 -'!C69=0),"N/A ",IF(C69&gt;0,C69/'- 7 -'!C69,0))</f>
        <v>15814.5</v>
      </c>
      <c r="F69" s="242">
        <v>8771.39</v>
      </c>
      <c r="G69" s="271">
        <f>F69/'- 3 -'!E69</f>
        <v>0.008272480428003312</v>
      </c>
      <c r="H69" s="242">
        <f>F69/'- 7 -'!I69</f>
        <v>70.73701612903226</v>
      </c>
      <c r="I69" s="242">
        <v>38813.15</v>
      </c>
      <c r="J69" s="271">
        <f>I69/'- 3 -'!E69</f>
        <v>0.03660548940637194</v>
      </c>
      <c r="K69" s="242">
        <f>I69/'- 7 -'!I69</f>
        <v>313.0092741935484</v>
      </c>
    </row>
    <row r="70" spans="1:11" ht="12.75">
      <c r="A70" s="112">
        <v>2408</v>
      </c>
      <c r="B70" s="113" t="s">
        <v>203</v>
      </c>
      <c r="C70" s="243">
        <v>0</v>
      </c>
      <c r="D70" s="270">
        <f>C70/'- 3 -'!E70</f>
        <v>0</v>
      </c>
      <c r="E70" s="243">
        <f>IF(AND(C70&gt;0,'- 7 -'!C70=0),"N/A ",IF(C70&gt;0,C70/'- 7 -'!C70,0))</f>
        <v>0</v>
      </c>
      <c r="F70" s="243">
        <v>95151</v>
      </c>
      <c r="G70" s="270">
        <f>F70/'- 3 -'!E70</f>
        <v>0.03982859860059305</v>
      </c>
      <c r="H70" s="243">
        <f>F70/'- 7 -'!I70</f>
        <v>310.4437194127243</v>
      </c>
      <c r="I70" s="243">
        <v>34967</v>
      </c>
      <c r="J70" s="270">
        <f>I70/'- 3 -'!E70</f>
        <v>0.01463659454201151</v>
      </c>
      <c r="K70" s="243">
        <f>I70/'- 7 -'!I70</f>
        <v>114.08482871125612</v>
      </c>
    </row>
    <row r="71" ht="6.75" customHeight="1"/>
    <row r="72" spans="1:3" ht="12" customHeight="1">
      <c r="A72" s="5"/>
      <c r="B72" s="5"/>
      <c r="C72" s="195"/>
    </row>
    <row r="73" spans="1:3" ht="12" customHeight="1">
      <c r="A73" s="5"/>
      <c r="B73" s="5"/>
      <c r="C73" s="195"/>
    </row>
    <row r="74" spans="1:3" ht="12" customHeight="1">
      <c r="A74" s="5"/>
      <c r="B74" s="5"/>
      <c r="C74" s="195"/>
    </row>
    <row r="75" spans="1:3" ht="12" customHeight="1">
      <c r="A75" s="5"/>
      <c r="B75" s="5"/>
      <c r="C75" s="195"/>
    </row>
    <row r="76" spans="1:3" ht="12" customHeight="1">
      <c r="A76" s="5"/>
      <c r="B76" s="5"/>
      <c r="C76" s="195"/>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19.xml><?xml version="1.0" encoding="utf-8"?>
<worksheet xmlns="http://schemas.openxmlformats.org/spreadsheetml/2006/main" xmlns:r="http://schemas.openxmlformats.org/officeDocument/2006/relationships">
  <sheetPr codeName="Sheet18">
    <pageSetUpPr fitToPage="1"/>
  </sheetPr>
  <dimension ref="A1:K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5.83203125" style="97" customWidth="1"/>
    <col min="7" max="7" width="7.83203125" style="97" customWidth="1"/>
    <col min="8" max="8" width="9.83203125" style="97" customWidth="1"/>
    <col min="9" max="9" width="15.83203125" style="97" customWidth="1"/>
    <col min="10" max="10" width="7.83203125" style="97" customWidth="1"/>
    <col min="11" max="11" width="9.83203125" style="97" customWidth="1"/>
    <col min="12" max="16384" width="15.83203125" style="97" customWidth="1"/>
  </cols>
  <sheetData>
    <row r="1" spans="1:11" ht="6.75" customHeight="1">
      <c r="A1" s="20"/>
      <c r="B1" s="95"/>
      <c r="C1" s="161"/>
      <c r="D1" s="161"/>
      <c r="E1" s="161"/>
      <c r="F1" s="161"/>
      <c r="G1" s="161"/>
      <c r="H1" s="161"/>
      <c r="I1" s="161"/>
      <c r="J1" s="161"/>
      <c r="K1" s="161"/>
    </row>
    <row r="2" spans="1:11" ht="12.75">
      <c r="A2" s="7"/>
      <c r="B2" s="98"/>
      <c r="C2" s="224" t="s">
        <v>0</v>
      </c>
      <c r="D2" s="224"/>
      <c r="E2" s="224"/>
      <c r="F2" s="224"/>
      <c r="G2" s="224"/>
      <c r="H2" s="245"/>
      <c r="I2" s="245"/>
      <c r="J2" s="245"/>
      <c r="K2" s="250" t="s">
        <v>394</v>
      </c>
    </row>
    <row r="3" spans="1:11" ht="12.75">
      <c r="A3" s="8"/>
      <c r="B3" s="101"/>
      <c r="C3" s="227" t="str">
        <f>YEAR</f>
        <v>OPERATING FUND ACTUAL 1997/98</v>
      </c>
      <c r="D3" s="227"/>
      <c r="E3" s="227"/>
      <c r="F3" s="227"/>
      <c r="G3" s="227"/>
      <c r="H3" s="246"/>
      <c r="I3" s="246"/>
      <c r="J3" s="246"/>
      <c r="K3" s="251"/>
    </row>
    <row r="4" spans="1:11" ht="12.75">
      <c r="A4" s="9"/>
      <c r="C4" s="161"/>
      <c r="D4" s="161"/>
      <c r="E4" s="161"/>
      <c r="F4" s="161"/>
      <c r="G4" s="161"/>
      <c r="H4" s="161"/>
      <c r="I4" s="161"/>
      <c r="J4" s="161"/>
      <c r="K4" s="161"/>
    </row>
    <row r="5" spans="1:11" ht="16.5">
      <c r="A5" s="9"/>
      <c r="C5" s="429" t="s">
        <v>13</v>
      </c>
      <c r="D5" s="252"/>
      <c r="E5" s="252"/>
      <c r="F5" s="265"/>
      <c r="G5" s="265"/>
      <c r="H5" s="265"/>
      <c r="I5" s="265"/>
      <c r="J5" s="265"/>
      <c r="K5" s="266"/>
    </row>
    <row r="6" spans="1:11" ht="12.75">
      <c r="A6" s="9"/>
      <c r="C6" s="76" t="s">
        <v>16</v>
      </c>
      <c r="D6" s="75"/>
      <c r="E6" s="74"/>
      <c r="F6" s="76" t="s">
        <v>19</v>
      </c>
      <c r="G6" s="74"/>
      <c r="H6" s="75"/>
      <c r="I6" s="76" t="s">
        <v>20</v>
      </c>
      <c r="J6" s="75"/>
      <c r="K6" s="75"/>
    </row>
    <row r="7" spans="3:11" ht="12.75">
      <c r="C7" s="77" t="s">
        <v>46</v>
      </c>
      <c r="D7" s="79"/>
      <c r="E7" s="78"/>
      <c r="F7" s="77" t="s">
        <v>51</v>
      </c>
      <c r="G7" s="78"/>
      <c r="H7" s="79"/>
      <c r="I7" s="77" t="s">
        <v>52</v>
      </c>
      <c r="J7" s="79"/>
      <c r="K7" s="79"/>
    </row>
    <row r="8" spans="1:11" ht="12.75">
      <c r="A8" s="109"/>
      <c r="B8" s="54"/>
      <c r="C8" s="82"/>
      <c r="D8" s="259"/>
      <c r="E8" s="260" t="s">
        <v>90</v>
      </c>
      <c r="F8" s="83"/>
      <c r="G8" s="83"/>
      <c r="H8" s="260" t="s">
        <v>90</v>
      </c>
      <c r="I8" s="82"/>
      <c r="J8" s="83"/>
      <c r="K8" s="260" t="s">
        <v>90</v>
      </c>
    </row>
    <row r="9" spans="1:11" ht="12.75">
      <c r="A9" s="60" t="s">
        <v>121</v>
      </c>
      <c r="B9" s="61" t="s">
        <v>122</v>
      </c>
      <c r="C9" s="85" t="s">
        <v>123</v>
      </c>
      <c r="D9" s="85" t="s">
        <v>124</v>
      </c>
      <c r="E9" s="85" t="s">
        <v>125</v>
      </c>
      <c r="F9" s="85" t="s">
        <v>123</v>
      </c>
      <c r="G9" s="85" t="s">
        <v>124</v>
      </c>
      <c r="H9" s="85" t="s">
        <v>125</v>
      </c>
      <c r="I9" s="85" t="s">
        <v>123</v>
      </c>
      <c r="J9" s="85" t="s">
        <v>124</v>
      </c>
      <c r="K9" s="85" t="s">
        <v>125</v>
      </c>
    </row>
    <row r="10" spans="1:2" ht="4.5" customHeight="1">
      <c r="A10" s="86"/>
      <c r="B10" s="86"/>
    </row>
    <row r="11" spans="1:11" ht="12.75">
      <c r="A11" s="112">
        <v>1</v>
      </c>
      <c r="B11" s="113" t="s">
        <v>144</v>
      </c>
      <c r="C11" s="243">
        <v>252509</v>
      </c>
      <c r="D11" s="270">
        <f>C11/'- 3 -'!E11</f>
        <v>0.0011932076227128313</v>
      </c>
      <c r="E11" s="243">
        <f>IF(AND(C11&gt;0,'- 7 -'!G11=0),"N/A ",IF(C11&gt;0,C11/'- 7 -'!G11,0))</f>
        <v>377.49887875616685</v>
      </c>
      <c r="F11" s="243">
        <v>3238822</v>
      </c>
      <c r="G11" s="270">
        <f>F11/'- 3 -'!E11</f>
        <v>0.015304749925784894</v>
      </c>
      <c r="H11" s="243">
        <f>IF(AND(F11&gt;0,'- 7 -'!D11=0),"N/A ",IF(F11&gt;0,F11/'- 7 -'!D11,0))</f>
        <v>5600.591388552655</v>
      </c>
      <c r="I11" s="243">
        <v>216121</v>
      </c>
      <c r="J11" s="270">
        <f>I11/'- 3 -'!E11</f>
        <v>0.0010212595377919987</v>
      </c>
      <c r="K11" s="243">
        <f>IF(AND(I11&gt;0,'- 7 -'!E11=0),"N/A ",IF(I11&gt;0,I11/'- 7 -'!E11,0))</f>
        <v>2385.441501103753</v>
      </c>
    </row>
    <row r="12" spans="1:11" ht="12.75">
      <c r="A12" s="115">
        <v>2</v>
      </c>
      <c r="B12" s="116" t="s">
        <v>145</v>
      </c>
      <c r="C12" s="242">
        <v>105206</v>
      </c>
      <c r="D12" s="271">
        <f>C12/'- 3 -'!E12</f>
        <v>0.002027620513916595</v>
      </c>
      <c r="E12" s="242">
        <f>IF(AND(C12&gt;0,'- 7 -'!G12=0),"N/A ",IF(C12&gt;0,C12/'- 7 -'!G12,0))</f>
        <v>228.26209589932742</v>
      </c>
      <c r="F12" s="242">
        <v>1521594</v>
      </c>
      <c r="G12" s="271">
        <f>F12/'- 3 -'!E12</f>
        <v>0.029325468207634615</v>
      </c>
      <c r="H12" s="242">
        <f>IF(AND(F12&gt;0,'- 7 -'!D12=0),"N/A ",IF(F12&gt;0,F12/'- 7 -'!D12,0))</f>
        <v>3818.3036386449185</v>
      </c>
      <c r="I12" s="242">
        <v>172192</v>
      </c>
      <c r="J12" s="271">
        <f>I12/'- 3 -'!E12</f>
        <v>0.0033186323169051794</v>
      </c>
      <c r="K12" s="242">
        <f>IF(AND(I12&gt;0,'- 7 -'!E12=0),"N/A ",IF(I12&gt;0,I12/'- 7 -'!E12,0))</f>
        <v>2759.4871794871797</v>
      </c>
    </row>
    <row r="13" spans="1:11" ht="12.75">
      <c r="A13" s="112">
        <v>3</v>
      </c>
      <c r="B13" s="113" t="s">
        <v>146</v>
      </c>
      <c r="C13" s="243">
        <v>0</v>
      </c>
      <c r="D13" s="270">
        <f>C13/'- 3 -'!E13</f>
        <v>0</v>
      </c>
      <c r="E13" s="243">
        <f>IF(AND(C13&gt;0,'- 7 -'!G13=0),"N/A ",IF(C13&gt;0,C13/'- 7 -'!G13,0))</f>
        <v>0</v>
      </c>
      <c r="F13" s="243">
        <v>0</v>
      </c>
      <c r="G13" s="270">
        <f>F13/'- 3 -'!E13</f>
        <v>0</v>
      </c>
      <c r="H13" s="243">
        <f>IF(AND(F13&gt;0,'- 7 -'!D13=0),"N/A ",IF(F13&gt;0,F13/'- 7 -'!D13,0))</f>
        <v>0</v>
      </c>
      <c r="I13" s="243">
        <v>0</v>
      </c>
      <c r="J13" s="270">
        <f>I13/'- 3 -'!E13</f>
        <v>0</v>
      </c>
      <c r="K13" s="243">
        <f>IF(AND(I13&gt;0,'- 7 -'!E13=0),"N/A ",IF(I13&gt;0,I13/'- 7 -'!E13,0))</f>
        <v>0</v>
      </c>
    </row>
    <row r="14" spans="1:11" ht="12.75">
      <c r="A14" s="115">
        <v>4</v>
      </c>
      <c r="B14" s="116" t="s">
        <v>147</v>
      </c>
      <c r="C14" s="242">
        <v>65397</v>
      </c>
      <c r="D14" s="271">
        <f>C14/'- 3 -'!E14</f>
        <v>0.002324266961343215</v>
      </c>
      <c r="E14" s="242">
        <f>IF(AND(C14&gt;0,'- 7 -'!G14=0),"N/A ",IF(C14&gt;0,C14/'- 7 -'!G14,0))</f>
        <v>674.1958762886597</v>
      </c>
      <c r="F14" s="242">
        <v>181504</v>
      </c>
      <c r="G14" s="271">
        <f>F14/'- 3 -'!E14</f>
        <v>0.006450811972286785</v>
      </c>
      <c r="H14" s="242">
        <f>IF(AND(F14&gt;0,'- 7 -'!D14=0),"N/A ",IF(F14&gt;0,F14/'- 7 -'!D14,0))</f>
        <v>7995.770925110132</v>
      </c>
      <c r="I14" s="242">
        <v>155872</v>
      </c>
      <c r="J14" s="271">
        <f>I14/'- 3 -'!E14</f>
        <v>0.0055398281235911374</v>
      </c>
      <c r="K14" s="242">
        <f>IF(AND(I14&gt;0,'- 7 -'!E14=0),"N/A ",IF(I14&gt;0,I14/'- 7 -'!E14,0))</f>
        <v>3366.5658747300217</v>
      </c>
    </row>
    <row r="15" spans="1:11" ht="12.75">
      <c r="A15" s="112">
        <v>5</v>
      </c>
      <c r="B15" s="113" t="s">
        <v>148</v>
      </c>
      <c r="C15" s="243">
        <v>0</v>
      </c>
      <c r="D15" s="270">
        <f>C15/'- 3 -'!E15</f>
        <v>0</v>
      </c>
      <c r="E15" s="243">
        <f>IF(AND(C15&gt;0,'- 7 -'!G15=0),"N/A ",IF(C15&gt;0,C15/'- 7 -'!G15,0))</f>
        <v>0</v>
      </c>
      <c r="F15" s="243">
        <v>0</v>
      </c>
      <c r="G15" s="270">
        <f>F15/'- 3 -'!E15</f>
        <v>0</v>
      </c>
      <c r="H15" s="243">
        <f>IF(AND(F15&gt;0,'- 7 -'!D15=0),"N/A ",IF(F15&gt;0,F15/'- 7 -'!D15,0))</f>
        <v>0</v>
      </c>
      <c r="I15" s="243">
        <v>399509</v>
      </c>
      <c r="J15" s="270">
        <f>I15/'- 3 -'!E15</f>
        <v>0.009551308521306182</v>
      </c>
      <c r="K15" s="243">
        <f>IF(AND(I15&gt;0,'- 7 -'!E15=0),"N/A ",IF(I15&gt;0,I15/'- 7 -'!E15,0))</f>
        <v>3113.865939204988</v>
      </c>
    </row>
    <row r="16" spans="1:11" ht="12.75">
      <c r="A16" s="115">
        <v>6</v>
      </c>
      <c r="B16" s="116" t="s">
        <v>149</v>
      </c>
      <c r="C16" s="242">
        <v>0</v>
      </c>
      <c r="D16" s="271">
        <f>C16/'- 3 -'!E16</f>
        <v>0</v>
      </c>
      <c r="E16" s="242">
        <f>IF(AND(C16&gt;0,'- 7 -'!G16=0),"N/A ",IF(C16&gt;0,C16/'- 7 -'!G16,0))</f>
        <v>0</v>
      </c>
      <c r="F16" s="242">
        <v>0</v>
      </c>
      <c r="G16" s="271">
        <f>F16/'- 3 -'!E16</f>
        <v>0</v>
      </c>
      <c r="H16" s="242">
        <f>IF(AND(F16&gt;0,'- 7 -'!D16=0),"N/A ",IF(F16&gt;0,F16/'- 7 -'!D16,0))</f>
        <v>0</v>
      </c>
      <c r="I16" s="242">
        <v>0</v>
      </c>
      <c r="J16" s="271">
        <f>I16/'- 3 -'!E16</f>
        <v>0</v>
      </c>
      <c r="K16" s="242">
        <f>IF(AND(I16&gt;0,'- 7 -'!E16=0),"N/A ",IF(I16&gt;0,I16/'- 7 -'!E16,0))</f>
        <v>0</v>
      </c>
    </row>
    <row r="17" spans="1:11" ht="12.75">
      <c r="A17" s="112">
        <v>8</v>
      </c>
      <c r="B17" s="113" t="s">
        <v>150</v>
      </c>
      <c r="C17" s="243">
        <v>0</v>
      </c>
      <c r="D17" s="270">
        <f>C17/'- 3 -'!E17</f>
        <v>0</v>
      </c>
      <c r="E17" s="243">
        <f>IF(AND(C17&gt;0,'- 7 -'!G17=0),"N/A ",IF(C17&gt;0,C17/'- 7 -'!G17,0))</f>
        <v>0</v>
      </c>
      <c r="F17" s="243">
        <v>0</v>
      </c>
      <c r="G17" s="270">
        <f>F17/'- 3 -'!E17</f>
        <v>0</v>
      </c>
      <c r="H17" s="243">
        <f>IF(AND(F17&gt;0,'- 7 -'!D17=0),"N/A ",IF(F17&gt;0,F17/'- 7 -'!D17,0))</f>
        <v>0</v>
      </c>
      <c r="I17" s="243">
        <v>88687</v>
      </c>
      <c r="J17" s="270">
        <f>I17/'- 3 -'!E17</f>
        <v>0.012528778386539943</v>
      </c>
      <c r="K17" s="243">
        <f>IF(AND(I17&gt;0,'- 7 -'!E17=0),"N/A ",IF(I17&gt;0,I17/'- 7 -'!E17,0))</f>
        <v>3695.2916666666665</v>
      </c>
    </row>
    <row r="18" spans="1:11" ht="12.75">
      <c r="A18" s="115">
        <v>9</v>
      </c>
      <c r="B18" s="116" t="s">
        <v>151</v>
      </c>
      <c r="C18" s="18">
        <v>0</v>
      </c>
      <c r="D18" s="271">
        <f>C18/'- 3 -'!E18</f>
        <v>0</v>
      </c>
      <c r="E18" s="242">
        <f>IF(AND(C18&gt;0,'- 7 -'!G18=0),"N/A ",IF(C18&gt;0,C18/'- 7 -'!G18,0))</f>
        <v>0</v>
      </c>
      <c r="F18" s="242">
        <v>1538861</v>
      </c>
      <c r="G18" s="271">
        <f>F18/'- 3 -'!E18</f>
        <v>0.021724917576882243</v>
      </c>
      <c r="H18" s="242">
        <f>IF(AND(F18&gt;0,'- 7 -'!D18=0),"N/A ",IF(F18&gt;0,F18/'- 7 -'!D18,0))</f>
        <v>5112.495016611296</v>
      </c>
      <c r="I18" s="242">
        <v>406344</v>
      </c>
      <c r="J18" s="271">
        <f>I18/'- 3 -'!E18</f>
        <v>0.005736573938686235</v>
      </c>
      <c r="K18" s="242">
        <f>IF(AND(I18&gt;0,'- 7 -'!E18=0),"N/A ",IF(I18&gt;0,I18/'- 7 -'!E18,0))</f>
        <v>2196.4540540540543</v>
      </c>
    </row>
    <row r="19" spans="1:11" ht="12.75">
      <c r="A19" s="112">
        <v>10</v>
      </c>
      <c r="B19" s="113" t="s">
        <v>152</v>
      </c>
      <c r="C19" s="243">
        <v>0</v>
      </c>
      <c r="D19" s="270">
        <f>C19/'- 3 -'!E19</f>
        <v>0</v>
      </c>
      <c r="E19" s="243">
        <f>IF(AND(C19&gt;0,'- 7 -'!G19=0),"N/A ",IF(C19&gt;0,C19/'- 7 -'!G19,0))</f>
        <v>0</v>
      </c>
      <c r="F19" s="243">
        <v>112816</v>
      </c>
      <c r="G19" s="270">
        <f>F19/'- 3 -'!E19</f>
        <v>0.0021657674855018304</v>
      </c>
      <c r="H19" s="243">
        <f>IF(AND(F19&gt;0,'- 7 -'!D19=0),"N/A ",IF(F19&gt;0,F19/'- 7 -'!D19,0))</f>
        <v>3160.1120448179267</v>
      </c>
      <c r="I19" s="243">
        <v>338232</v>
      </c>
      <c r="J19" s="270">
        <f>I19/'- 3 -'!E19</f>
        <v>0.006493155830345475</v>
      </c>
      <c r="K19" s="243">
        <f>IF(AND(I19&gt;0,'- 7 -'!E19=0),"N/A ",IF(I19&gt;0,I19/'- 7 -'!E19,0))</f>
        <v>3001.171251109139</v>
      </c>
    </row>
    <row r="20" spans="1:11" ht="12.75">
      <c r="A20" s="115">
        <v>11</v>
      </c>
      <c r="B20" s="116" t="s">
        <v>153</v>
      </c>
      <c r="C20" s="242">
        <v>0</v>
      </c>
      <c r="D20" s="271">
        <f>C20/'- 3 -'!E20</f>
        <v>0</v>
      </c>
      <c r="E20" s="242">
        <f>IF(AND(C20&gt;0,'- 7 -'!G20=0),"N/A ",IF(C20&gt;0,C20/'- 7 -'!G20,0))</f>
        <v>0</v>
      </c>
      <c r="F20" s="242">
        <v>1085311</v>
      </c>
      <c r="G20" s="271">
        <f>F20/'- 3 -'!E20</f>
        <v>0.03996571077668353</v>
      </c>
      <c r="H20" s="242">
        <f>IF(AND(F20&gt;0,'- 7 -'!D20=0),"N/A ",IF(F20&gt;0,F20/'- 7 -'!D20,0))</f>
        <v>4256.121568627451</v>
      </c>
      <c r="I20" s="242">
        <v>346358</v>
      </c>
      <c r="J20" s="271">
        <f>I20/'- 3 -'!E20</f>
        <v>0.01275435672649642</v>
      </c>
      <c r="K20" s="242">
        <f>IF(AND(I20&gt;0,'- 7 -'!E20=0),"N/A ",IF(I20&gt;0,I20/'- 7 -'!E20,0))</f>
        <v>4440.48717948718</v>
      </c>
    </row>
    <row r="21" spans="1:11" ht="12.75">
      <c r="A21" s="112">
        <v>12</v>
      </c>
      <c r="B21" s="113" t="s">
        <v>154</v>
      </c>
      <c r="C21" s="243">
        <v>42801</v>
      </c>
      <c r="D21" s="270">
        <f>C21/'- 3 -'!E21</f>
        <v>0.0009535676431936623</v>
      </c>
      <c r="E21" s="243">
        <f>IF(AND(C21&gt;0,'- 7 -'!G21=0),"N/A ",IF(C21&gt;0,C21/'- 7 -'!G21,0))</f>
        <v>478.22346368715085</v>
      </c>
      <c r="F21" s="243">
        <v>477281</v>
      </c>
      <c r="G21" s="270">
        <f>F21/'- 3 -'!E21</f>
        <v>0.010633389834609338</v>
      </c>
      <c r="H21" s="243">
        <f>IF(AND(F21&gt;0,'- 7 -'!D21=0),"N/A ",IF(F21&gt;0,F21/'- 7 -'!D21,0))</f>
        <v>5332.748603351955</v>
      </c>
      <c r="I21" s="243">
        <v>0</v>
      </c>
      <c r="J21" s="270">
        <f>I21/'- 3 -'!E21</f>
        <v>0</v>
      </c>
      <c r="K21" s="243">
        <f>IF(AND(I21&gt;0,'- 7 -'!E21=0),"N/A ",IF(I21&gt;0,I21/'- 7 -'!E21,0))</f>
        <v>0</v>
      </c>
    </row>
    <row r="22" spans="1:11" ht="12.75">
      <c r="A22" s="115">
        <v>13</v>
      </c>
      <c r="B22" s="116" t="s">
        <v>155</v>
      </c>
      <c r="C22" s="242">
        <v>0</v>
      </c>
      <c r="D22" s="271">
        <f>C22/'- 3 -'!E22</f>
        <v>0</v>
      </c>
      <c r="E22" s="242">
        <f>IF(AND(C22&gt;0,'- 7 -'!G22=0),"N/A ",IF(C22&gt;0,C22/'- 7 -'!G22,0))</f>
        <v>0</v>
      </c>
      <c r="F22" s="242">
        <v>0</v>
      </c>
      <c r="G22" s="271">
        <f>F22/'- 3 -'!E22</f>
        <v>0</v>
      </c>
      <c r="H22" s="242">
        <f>IF(AND(F22&gt;0,'- 7 -'!D22=0),"N/A ",IF(F22&gt;0,F22/'- 7 -'!D22,0))</f>
        <v>0</v>
      </c>
      <c r="I22" s="242">
        <v>156456.15</v>
      </c>
      <c r="J22" s="271">
        <f>I22/'- 3 -'!E22</f>
        <v>0.008993380371747841</v>
      </c>
      <c r="K22" s="242">
        <f>IF(AND(I22&gt;0,'- 7 -'!E22=0),"N/A ",IF(I22&gt;0,I22/'- 7 -'!E22,0))</f>
        <v>3401.220652173913</v>
      </c>
    </row>
    <row r="23" spans="1:11" ht="12.75">
      <c r="A23" s="112">
        <v>14</v>
      </c>
      <c r="B23" s="113" t="s">
        <v>156</v>
      </c>
      <c r="C23" s="243">
        <v>0</v>
      </c>
      <c r="D23" s="270">
        <f>C23/'- 3 -'!E23</f>
        <v>0</v>
      </c>
      <c r="E23" s="243">
        <f>IF(AND(C23&gt;0,'- 7 -'!G23=0),"N/A ",IF(C23&gt;0,C23/'- 7 -'!G23,0))</f>
        <v>0</v>
      </c>
      <c r="F23" s="243">
        <v>0</v>
      </c>
      <c r="G23" s="270">
        <f>F23/'- 3 -'!E23</f>
        <v>0</v>
      </c>
      <c r="H23" s="243">
        <f>IF(AND(F23&gt;0,'- 7 -'!D23=0),"N/A ",IF(F23&gt;0,F23/'- 7 -'!D23,0))</f>
        <v>0</v>
      </c>
      <c r="I23" s="243">
        <v>320170</v>
      </c>
      <c r="J23" s="270">
        <f>I23/'- 3 -'!E23</f>
        <v>0.015211735171658329</v>
      </c>
      <c r="K23" s="243">
        <f>IF(AND(I23&gt;0,'- 7 -'!E23=0),"N/A ",IF(I23&gt;0,I23/'- 7 -'!E23,0))</f>
        <v>2750.6013745704468</v>
      </c>
    </row>
    <row r="24" spans="1:11" ht="12.75">
      <c r="A24" s="115">
        <v>15</v>
      </c>
      <c r="B24" s="116" t="s">
        <v>157</v>
      </c>
      <c r="C24" s="242">
        <v>92850</v>
      </c>
      <c r="D24" s="271">
        <f>C24/'- 3 -'!E24</f>
        <v>0.0036198987059944004</v>
      </c>
      <c r="E24" s="242">
        <f>IF(AND(C24&gt;0,'- 7 -'!G24=0),"N/A ",IF(C24&gt;0,C24/'- 7 -'!G24,0))</f>
        <v>239.92248062015503</v>
      </c>
      <c r="F24" s="242">
        <v>1104994</v>
      </c>
      <c r="G24" s="271">
        <f>F24/'- 3 -'!E24</f>
        <v>0.04307987453668903</v>
      </c>
      <c r="H24" s="242">
        <f>IF(AND(F24&gt;0,'- 7 -'!D24=0),"N/A ",IF(F24&gt;0,F24/'- 7 -'!D24,0))</f>
        <v>4402.366533864541</v>
      </c>
      <c r="I24" s="242">
        <v>302900</v>
      </c>
      <c r="J24" s="271">
        <f>I24/'- 3 -'!E24</f>
        <v>0.011809017964951037</v>
      </c>
      <c r="K24" s="242">
        <f>IF(AND(I24&gt;0,'- 7 -'!E24=0),"N/A ",IF(I24&gt;0,I24/'- 7 -'!E24,0))</f>
        <v>2227.205882352941</v>
      </c>
    </row>
    <row r="25" spans="1:11" ht="12.75">
      <c r="A25" s="112">
        <v>16</v>
      </c>
      <c r="B25" s="113" t="s">
        <v>158</v>
      </c>
      <c r="C25" s="243">
        <v>0</v>
      </c>
      <c r="D25" s="270">
        <f>C25/'- 3 -'!E25</f>
        <v>0</v>
      </c>
      <c r="E25" s="243">
        <f>IF(AND(C25&gt;0,'- 7 -'!G25=0),"N/A ",IF(C25&gt;0,C25/'- 7 -'!G25,0))</f>
        <v>0</v>
      </c>
      <c r="F25" s="243">
        <v>184355</v>
      </c>
      <c r="G25" s="270">
        <f>F25/'- 3 -'!E25</f>
        <v>0.03451533527083272</v>
      </c>
      <c r="H25" s="243">
        <f>IF(AND(F25&gt;0,'- 7 -'!D25=0),"N/A ",IF(F25&gt;0,F25/'- 7 -'!D25,0))</f>
        <v>4337.764705882353</v>
      </c>
      <c r="I25" s="243">
        <v>120619</v>
      </c>
      <c r="J25" s="270">
        <f>I25/'- 3 -'!E25</f>
        <v>0.022582545767853176</v>
      </c>
      <c r="K25" s="243">
        <f>IF(AND(I25&gt;0,'- 7 -'!E25=0),"N/A ",IF(I25&gt;0,I25/'- 7 -'!E25,0))</f>
        <v>3622.1921921921926</v>
      </c>
    </row>
    <row r="26" spans="1:11" ht="12.75">
      <c r="A26" s="115">
        <v>17</v>
      </c>
      <c r="B26" s="116" t="s">
        <v>159</v>
      </c>
      <c r="C26" s="242">
        <v>0</v>
      </c>
      <c r="D26" s="271">
        <f>C26/'- 3 -'!E26</f>
        <v>0</v>
      </c>
      <c r="E26" s="242">
        <f>IF(AND(C26&gt;0,'- 7 -'!G26=0),"N/A ",IF(C26&gt;0,C26/'- 7 -'!G26,0))</f>
        <v>0</v>
      </c>
      <c r="F26" s="242">
        <v>96195</v>
      </c>
      <c r="G26" s="271">
        <f>F26/'- 3 -'!E26</f>
        <v>0.023286765467042024</v>
      </c>
      <c r="H26" s="242">
        <f>IF(AND(F26&gt;0,'- 7 -'!D26=0),"N/A ",IF(F26&gt;0,F26/'- 7 -'!D26,0))</f>
        <v>6413</v>
      </c>
      <c r="I26" s="242">
        <v>0</v>
      </c>
      <c r="J26" s="271">
        <f>I26/'- 3 -'!E26</f>
        <v>0</v>
      </c>
      <c r="K26" s="242">
        <f>IF(AND(I26&gt;0,'- 7 -'!E26=0),"N/A ",IF(I26&gt;0,I26/'- 7 -'!E26,0))</f>
        <v>0</v>
      </c>
    </row>
    <row r="27" spans="1:11" ht="12.75">
      <c r="A27" s="112">
        <v>18</v>
      </c>
      <c r="B27" s="113" t="s">
        <v>160</v>
      </c>
      <c r="C27" s="243">
        <v>36057</v>
      </c>
      <c r="D27" s="270">
        <f>C27/'- 3 -'!E27</f>
        <v>0.004507437703490679</v>
      </c>
      <c r="E27" s="243">
        <f>IF(AND(C27&gt;0,'- 7 -'!G27=0),"N/A ",IF(C27&gt;0,C27/'- 7 -'!G27,0))</f>
        <v>354.19449901768166</v>
      </c>
      <c r="F27" s="243">
        <v>296961</v>
      </c>
      <c r="G27" s="270">
        <f>F27/'- 3 -'!E27</f>
        <v>0.03712270038733937</v>
      </c>
      <c r="H27" s="243">
        <f>IF(AND(F27&gt;0,'- 7 -'!D27=0),"N/A ",IF(F27&gt;0,F27/'- 7 -'!D27,0))</f>
        <v>5975.070422535211</v>
      </c>
      <c r="I27" s="243">
        <v>126340</v>
      </c>
      <c r="J27" s="270">
        <f>I27/'- 3 -'!E27</f>
        <v>0.015793595680700347</v>
      </c>
      <c r="K27" s="243">
        <f>IF(AND(I27&gt;0,'- 7 -'!E27=0),"N/A ",IF(I27&gt;0,I27/'- 7 -'!E27,0))</f>
        <v>2424.952015355086</v>
      </c>
    </row>
    <row r="28" spans="1:11" ht="12.75">
      <c r="A28" s="115">
        <v>19</v>
      </c>
      <c r="B28" s="116" t="s">
        <v>161</v>
      </c>
      <c r="C28" s="242">
        <v>0</v>
      </c>
      <c r="D28" s="271">
        <f>C28/'- 3 -'!E28</f>
        <v>0</v>
      </c>
      <c r="E28" s="242">
        <f>IF(AND(C28&gt;0,'- 7 -'!G28=0),"N/A ",IF(C28&gt;0,C28/'- 7 -'!G28,0))</f>
        <v>0</v>
      </c>
      <c r="F28" s="242">
        <v>75593</v>
      </c>
      <c r="G28" s="271">
        <f>F28/'- 3 -'!E28</f>
        <v>0.007354549346201744</v>
      </c>
      <c r="H28" s="242">
        <f>IF(AND(F28&gt;0,'- 7 -'!D28=0),"N/A ",IF(F28&gt;0,F28/'- 7 -'!D28,0))</f>
        <v>3779.65</v>
      </c>
      <c r="I28" s="242">
        <v>67174</v>
      </c>
      <c r="J28" s="271">
        <f>I28/'- 3 -'!E28</f>
        <v>0.00653545298879203</v>
      </c>
      <c r="K28" s="242">
        <f>IF(AND(I28&gt;0,'- 7 -'!E28=0),"N/A ",IF(I28&gt;0,I28/'- 7 -'!E28,0))</f>
        <v>3358.7</v>
      </c>
    </row>
    <row r="29" spans="1:11" ht="12.75">
      <c r="A29" s="112">
        <v>20</v>
      </c>
      <c r="B29" s="113" t="s">
        <v>162</v>
      </c>
      <c r="C29" s="243">
        <v>0</v>
      </c>
      <c r="D29" s="270">
        <f>C29/'- 3 -'!E29</f>
        <v>0</v>
      </c>
      <c r="E29" s="243">
        <f>IF(AND(C29&gt;0,'- 7 -'!G29=0),"N/A ",IF(C29&gt;0,C29/'- 7 -'!G29,0))</f>
        <v>0</v>
      </c>
      <c r="F29" s="243">
        <v>0</v>
      </c>
      <c r="G29" s="270">
        <f>F29/'- 3 -'!E29</f>
        <v>0</v>
      </c>
      <c r="H29" s="243">
        <f>IF(AND(F29&gt;0,'- 7 -'!D29=0),"N/A ",IF(F29&gt;0,F29/'- 7 -'!D29,0))</f>
        <v>0</v>
      </c>
      <c r="I29" s="243">
        <v>93791</v>
      </c>
      <c r="J29" s="270">
        <f>I29/'- 3 -'!E29</f>
        <v>0.014031129650854374</v>
      </c>
      <c r="K29" s="243">
        <f>IF(AND(I29&gt;0,'- 7 -'!E29=0),"N/A ",IF(I29&gt;0,I29/'- 7 -'!E29,0))</f>
        <v>3385.956678700361</v>
      </c>
    </row>
    <row r="30" spans="1:11" ht="12.75">
      <c r="A30" s="115">
        <v>21</v>
      </c>
      <c r="B30" s="116" t="s">
        <v>163</v>
      </c>
      <c r="C30" s="242">
        <v>0</v>
      </c>
      <c r="D30" s="271">
        <f>C30/'- 3 -'!E30</f>
        <v>0</v>
      </c>
      <c r="E30" s="242">
        <f>IF(AND(C30&gt;0,'- 7 -'!G30=0),"N/A ",IF(C30&gt;0,C30/'- 7 -'!G30,0))</f>
        <v>0</v>
      </c>
      <c r="F30" s="242">
        <v>0</v>
      </c>
      <c r="G30" s="271">
        <f>F30/'- 3 -'!E30</f>
        <v>0</v>
      </c>
      <c r="H30" s="242">
        <f>IF(AND(F30&gt;0,'- 7 -'!D30=0),"N/A ",IF(F30&gt;0,F30/'- 7 -'!D30,0))</f>
        <v>0</v>
      </c>
      <c r="I30" s="242">
        <v>84628</v>
      </c>
      <c r="J30" s="271">
        <f>I30/'- 3 -'!E30</f>
        <v>0.004404669340897976</v>
      </c>
      <c r="K30" s="242">
        <f>IF(AND(I30&gt;0,'- 7 -'!E30=0),"N/A ",IF(I30&gt;0,I30/'- 7 -'!E30,0))</f>
        <v>2820.9333333333334</v>
      </c>
    </row>
    <row r="31" spans="1:11" ht="12.75">
      <c r="A31" s="112">
        <v>22</v>
      </c>
      <c r="B31" s="113" t="s">
        <v>164</v>
      </c>
      <c r="C31" s="243">
        <v>0</v>
      </c>
      <c r="D31" s="270">
        <f>C31/'- 3 -'!E31</f>
        <v>0</v>
      </c>
      <c r="E31" s="243">
        <f>IF(AND(C31&gt;0,'- 7 -'!G31=0),"N/A ",IF(C31&gt;0,C31/'- 7 -'!G31,0))</f>
        <v>0</v>
      </c>
      <c r="F31" s="243">
        <v>0</v>
      </c>
      <c r="G31" s="270">
        <f>F31/'- 3 -'!E31</f>
        <v>0</v>
      </c>
      <c r="H31" s="243">
        <f>IF(AND(F31&gt;0,'- 7 -'!D31=0),"N/A ",IF(F31&gt;0,F31/'- 7 -'!D31,0))</f>
        <v>0</v>
      </c>
      <c r="I31" s="243">
        <v>0</v>
      </c>
      <c r="J31" s="270">
        <f>I31/'- 3 -'!E31</f>
        <v>0</v>
      </c>
      <c r="K31" s="243">
        <f>IF(AND(I31&gt;0,'- 7 -'!E31=0),"N/A ",IF(I31&gt;0,I31/'- 7 -'!E31,0))</f>
        <v>0</v>
      </c>
    </row>
    <row r="32" spans="1:11" ht="12.75">
      <c r="A32" s="115">
        <v>23</v>
      </c>
      <c r="B32" s="116" t="s">
        <v>165</v>
      </c>
      <c r="C32" s="242">
        <v>0</v>
      </c>
      <c r="D32" s="271">
        <f>C32/'- 3 -'!E32</f>
        <v>0</v>
      </c>
      <c r="E32" s="242">
        <f>IF(AND(C32&gt;0,'- 7 -'!G32=0),"N/A ",IF(C32&gt;0,C32/'- 7 -'!G32,0))</f>
        <v>0</v>
      </c>
      <c r="F32" s="242">
        <v>90992</v>
      </c>
      <c r="G32" s="271">
        <f>F32/'- 3 -'!E32</f>
        <v>0.010418783764550509</v>
      </c>
      <c r="H32" s="242">
        <f>IF(AND(F32&gt;0,'- 7 -'!D32=0),"N/A ",IF(F32&gt;0,F32/'- 7 -'!D32,0))</f>
        <v>3370.074074074074</v>
      </c>
      <c r="I32" s="242">
        <v>35561</v>
      </c>
      <c r="J32" s="271">
        <f>I32/'- 3 -'!E32</f>
        <v>0.004071812570898328</v>
      </c>
      <c r="K32" s="242">
        <f>IF(AND(I32&gt;0,'- 7 -'!E32=0),"N/A ",IF(I32&gt;0,I32/'- 7 -'!E32,0))</f>
        <v>2963.4166666666665</v>
      </c>
    </row>
    <row r="33" spans="1:11" ht="12.75">
      <c r="A33" s="112">
        <v>24</v>
      </c>
      <c r="B33" s="113" t="s">
        <v>166</v>
      </c>
      <c r="C33" s="243">
        <v>0</v>
      </c>
      <c r="D33" s="270">
        <f>C33/'- 3 -'!E33</f>
        <v>0</v>
      </c>
      <c r="E33" s="243">
        <f>IF(AND(C33&gt;0,'- 7 -'!G33=0),"N/A ",IF(C33&gt;0,C33/'- 7 -'!G33,0))</f>
        <v>0</v>
      </c>
      <c r="F33" s="243">
        <v>239262</v>
      </c>
      <c r="G33" s="270">
        <f>F33/'- 3 -'!E33</f>
        <v>0.011451300170691197</v>
      </c>
      <c r="H33" s="243">
        <f>IF(AND(F33&gt;0,'- 7 -'!D33=0),"N/A ",IF(F33&gt;0,F33/'- 7 -'!D33,0))</f>
        <v>6279.842519685039</v>
      </c>
      <c r="I33" s="243">
        <v>146292</v>
      </c>
      <c r="J33" s="270">
        <f>I33/'- 3 -'!E33</f>
        <v>0.0070016701547707385</v>
      </c>
      <c r="K33" s="243">
        <f>IF(AND(I33&gt;0,'- 7 -'!E33=0),"N/A ",IF(I33&gt;0,I33/'- 7 -'!E33,0))</f>
        <v>2438.2</v>
      </c>
    </row>
    <row r="34" spans="1:11" ht="12.75">
      <c r="A34" s="115">
        <v>25</v>
      </c>
      <c r="B34" s="116" t="s">
        <v>167</v>
      </c>
      <c r="C34" s="242">
        <v>0</v>
      </c>
      <c r="D34" s="271">
        <f>C34/'- 3 -'!E34</f>
        <v>0</v>
      </c>
      <c r="E34" s="242">
        <f>IF(AND(C34&gt;0,'- 7 -'!G34=0),"N/A ",IF(C34&gt;0,C34/'- 7 -'!G34,0))</f>
        <v>0</v>
      </c>
      <c r="F34" s="242">
        <v>0</v>
      </c>
      <c r="G34" s="271">
        <f>F34/'- 3 -'!E34</f>
        <v>0</v>
      </c>
      <c r="H34" s="242">
        <f>IF(AND(F34&gt;0,'- 7 -'!D34=0),"N/A ",IF(F34&gt;0,F34/'- 7 -'!D34,0))</f>
        <v>0</v>
      </c>
      <c r="I34" s="242">
        <v>106373</v>
      </c>
      <c r="J34" s="271">
        <f>I34/'- 3 -'!E34</f>
        <v>0.011576533069240124</v>
      </c>
      <c r="K34" s="242">
        <f>IF(AND(I34&gt;0,'- 7 -'!E34=0),"N/A ",IF(I34&gt;0,I34/'- 7 -'!E34,0))</f>
        <v>2686.1868686868684</v>
      </c>
    </row>
    <row r="35" spans="1:11" ht="12.75">
      <c r="A35" s="112">
        <v>26</v>
      </c>
      <c r="B35" s="113" t="s">
        <v>168</v>
      </c>
      <c r="C35" s="243">
        <v>0</v>
      </c>
      <c r="D35" s="270">
        <f>C35/'- 3 -'!E35</f>
        <v>0</v>
      </c>
      <c r="E35" s="243">
        <f>IF(AND(C35&gt;0,'- 7 -'!G35=0),"N/A ",IF(C35&gt;0,C35/'- 7 -'!G35,0))</f>
        <v>0</v>
      </c>
      <c r="F35" s="243">
        <v>222397</v>
      </c>
      <c r="G35" s="270">
        <f>F35/'- 3 -'!E35</f>
        <v>0.016753810507477807</v>
      </c>
      <c r="H35" s="243">
        <f>IF(AND(F35&gt;0,'- 7 -'!D35=0),"N/A ",IF(F35&gt;0,F35/'- 7 -'!D35,0))</f>
        <v>3339.2942942942946</v>
      </c>
      <c r="I35" s="243">
        <v>224851</v>
      </c>
      <c r="J35" s="270">
        <f>I35/'- 3 -'!E35</f>
        <v>0.016938677439070186</v>
      </c>
      <c r="K35" s="243">
        <f>IF(AND(I35&gt;0,'- 7 -'!E35=0),"N/A ",IF(I35&gt;0,I35/'- 7 -'!E35,0))</f>
        <v>2402.2542735042734</v>
      </c>
    </row>
    <row r="36" spans="1:11" ht="12.75">
      <c r="A36" s="115">
        <v>27</v>
      </c>
      <c r="B36" s="116" t="s">
        <v>169</v>
      </c>
      <c r="C36" s="242">
        <v>0</v>
      </c>
      <c r="D36" s="271">
        <f>C36/'- 3 -'!E36</f>
        <v>0</v>
      </c>
      <c r="E36" s="242">
        <f>IF(AND(C36&gt;0,'- 7 -'!G36=0),"N/A ",IF(C36&gt;0,C36/'- 7 -'!G36,0))</f>
        <v>0</v>
      </c>
      <c r="F36" s="242">
        <v>0</v>
      </c>
      <c r="G36" s="271">
        <f>F36/'- 3 -'!E36</f>
        <v>0</v>
      </c>
      <c r="H36" s="242">
        <f>IF(AND(F36&gt;0,'- 7 -'!D36=0),"N/A ",IF(F36&gt;0,F36/'- 7 -'!D36,0))</f>
        <v>0</v>
      </c>
      <c r="I36" s="242">
        <v>34131</v>
      </c>
      <c r="J36" s="271">
        <f>I36/'- 3 -'!E36</f>
        <v>0.006295152284549515</v>
      </c>
      <c r="K36" s="242">
        <f>IF(AND(I36&gt;0,'- 7 -'!E36=0),"N/A ",IF(I36&gt;0,I36/'- 7 -'!E36,0))</f>
        <v>2056.0843373493976</v>
      </c>
    </row>
    <row r="37" spans="1:11" ht="12.75">
      <c r="A37" s="112">
        <v>28</v>
      </c>
      <c r="B37" s="113" t="s">
        <v>170</v>
      </c>
      <c r="C37" s="243">
        <v>0</v>
      </c>
      <c r="D37" s="270">
        <f>C37/'- 3 -'!E37</f>
        <v>0</v>
      </c>
      <c r="E37" s="243">
        <f>IF(AND(C37&gt;0,'- 7 -'!G37=0),"N/A ",IF(C37&gt;0,C37/'- 7 -'!G37,0))</f>
        <v>0</v>
      </c>
      <c r="F37" s="243">
        <v>0</v>
      </c>
      <c r="G37" s="270">
        <f>F37/'- 3 -'!E37</f>
        <v>0</v>
      </c>
      <c r="H37" s="243">
        <f>IF(AND(F37&gt;0,'- 7 -'!D37=0),"N/A ",IF(F37&gt;0,F37/'- 7 -'!D37,0))</f>
        <v>0</v>
      </c>
      <c r="I37" s="243">
        <v>0</v>
      </c>
      <c r="J37" s="270">
        <f>I37/'- 3 -'!E37</f>
        <v>0</v>
      </c>
      <c r="K37" s="243">
        <f>IF(AND(I37&gt;0,'- 7 -'!E37=0),"N/A ",IF(I37&gt;0,I37/'- 7 -'!E37,0))</f>
        <v>0</v>
      </c>
    </row>
    <row r="38" spans="1:11" ht="12.75">
      <c r="A38" s="115">
        <v>29</v>
      </c>
      <c r="B38" s="116" t="s">
        <v>171</v>
      </c>
      <c r="C38" s="242">
        <v>0</v>
      </c>
      <c r="D38" s="271">
        <f>C38/'- 3 -'!E38</f>
        <v>0</v>
      </c>
      <c r="E38" s="242">
        <f>IF(AND(C38&gt;0,'- 7 -'!G38=0),"N/A ",IF(C38&gt;0,C38/'- 7 -'!G38,0))</f>
        <v>0</v>
      </c>
      <c r="F38" s="242">
        <v>0</v>
      </c>
      <c r="G38" s="271">
        <f>F38/'- 3 -'!E38</f>
        <v>0</v>
      </c>
      <c r="H38" s="242">
        <f>IF(AND(F38&gt;0,'- 7 -'!D38=0),"N/A ",IF(F38&gt;0,F38/'- 7 -'!D38,0))</f>
        <v>0</v>
      </c>
      <c r="I38" s="242">
        <v>99433</v>
      </c>
      <c r="J38" s="271">
        <f>I38/'- 3 -'!E38</f>
        <v>0.011856088215468028</v>
      </c>
      <c r="K38" s="242">
        <f>IF(AND(I38&gt;0,'- 7 -'!E38=0),"N/A ",IF(I38&gt;0,I38/'- 7 -'!E38,0))</f>
        <v>3370.6101694915255</v>
      </c>
    </row>
    <row r="39" spans="1:11" ht="12.75">
      <c r="A39" s="112">
        <v>30</v>
      </c>
      <c r="B39" s="113" t="s">
        <v>172</v>
      </c>
      <c r="C39" s="243">
        <v>0</v>
      </c>
      <c r="D39" s="270">
        <f>C39/'- 3 -'!E39</f>
        <v>0</v>
      </c>
      <c r="E39" s="243">
        <f>IF(AND(C39&gt;0,'- 7 -'!G39=0),"N/A ",IF(C39&gt;0,C39/'- 7 -'!G39,0))</f>
        <v>0</v>
      </c>
      <c r="F39" s="243">
        <v>0</v>
      </c>
      <c r="G39" s="270">
        <f>F39/'- 3 -'!E39</f>
        <v>0</v>
      </c>
      <c r="H39" s="243">
        <f>IF(AND(F39&gt;0,'- 7 -'!D39=0),"N/A ",IF(F39&gt;0,F39/'- 7 -'!D39,0))</f>
        <v>0</v>
      </c>
      <c r="I39" s="243">
        <v>186741</v>
      </c>
      <c r="J39" s="270">
        <f>I39/'- 3 -'!E39</f>
        <v>0.0218836656314735</v>
      </c>
      <c r="K39" s="243">
        <f>IF(AND(I39&gt;0,'- 7 -'!E39=0),"N/A ",IF(I39&gt;0,I39/'- 7 -'!E39,0))</f>
        <v>2787.179104477612</v>
      </c>
    </row>
    <row r="40" spans="1:11" ht="12.75">
      <c r="A40" s="115">
        <v>31</v>
      </c>
      <c r="B40" s="116" t="s">
        <v>173</v>
      </c>
      <c r="C40" s="242">
        <v>0</v>
      </c>
      <c r="D40" s="271">
        <f>C40/'- 3 -'!E40</f>
        <v>0</v>
      </c>
      <c r="E40" s="242">
        <f>IF(AND(C40&gt;0,'- 7 -'!G40=0),"N/A ",IF(C40&gt;0,C40/'- 7 -'!G40,0))</f>
        <v>0</v>
      </c>
      <c r="F40" s="242">
        <v>0</v>
      </c>
      <c r="G40" s="271">
        <f>F40/'- 3 -'!E40</f>
        <v>0</v>
      </c>
      <c r="H40" s="242">
        <f>IF(AND(F40&gt;0,'- 7 -'!D40=0),"N/A ",IF(F40&gt;0,F40/'- 7 -'!D40,0))</f>
        <v>0</v>
      </c>
      <c r="I40" s="242">
        <v>132367</v>
      </c>
      <c r="J40" s="271">
        <f>I40/'- 3 -'!E40</f>
        <v>0.01427885200907904</v>
      </c>
      <c r="K40" s="242">
        <f>IF(AND(I40&gt;0,'- 7 -'!E40=0),"N/A ",IF(I40&gt;0,I40/'- 7 -'!E40,0))</f>
        <v>2355.284697508897</v>
      </c>
    </row>
    <row r="41" spans="1:11" ht="12.75">
      <c r="A41" s="112">
        <v>32</v>
      </c>
      <c r="B41" s="113" t="s">
        <v>174</v>
      </c>
      <c r="C41" s="243">
        <v>0</v>
      </c>
      <c r="D41" s="270">
        <f>C41/'- 3 -'!E41</f>
        <v>0</v>
      </c>
      <c r="E41" s="243">
        <f>IF(AND(C41&gt;0,'- 7 -'!G41=0),"N/A ",IF(C41&gt;0,C41/'- 7 -'!G41,0))</f>
        <v>0</v>
      </c>
      <c r="F41" s="243">
        <v>0</v>
      </c>
      <c r="G41" s="270">
        <f>F41/'- 3 -'!E41</f>
        <v>0</v>
      </c>
      <c r="H41" s="243">
        <f>IF(AND(F41&gt;0,'- 7 -'!D41=0),"N/A ",IF(F41&gt;0,F41/'- 7 -'!D41,0))</f>
        <v>0</v>
      </c>
      <c r="I41" s="243">
        <v>184997</v>
      </c>
      <c r="J41" s="270">
        <f>I41/'- 3 -'!E41</f>
        <v>0.029597559457661526</v>
      </c>
      <c r="K41" s="243">
        <f>IF(AND(I41&gt;0,'- 7 -'!E41=0),"N/A ",IF(I41&gt;0,I41/'- 7 -'!E41,0))</f>
        <v>4352.870588235294</v>
      </c>
    </row>
    <row r="42" spans="1:11" ht="12.75">
      <c r="A42" s="115">
        <v>33</v>
      </c>
      <c r="B42" s="116" t="s">
        <v>175</v>
      </c>
      <c r="C42" s="242">
        <v>90555</v>
      </c>
      <c r="D42" s="271">
        <f>C42/'- 3 -'!E42</f>
        <v>0.008033958122810301</v>
      </c>
      <c r="E42" s="242">
        <f>IF(AND(C42&gt;0,'- 7 -'!G42=0),"N/A ",IF(C42&gt;0,C42/'- 7 -'!G42,0))</f>
        <v>435.151369533878</v>
      </c>
      <c r="F42" s="242">
        <v>729080</v>
      </c>
      <c r="G42" s="271">
        <f>F42/'- 3 -'!E42</f>
        <v>0.06468332160762559</v>
      </c>
      <c r="H42" s="242">
        <f>IF(AND(F42&gt;0,'- 7 -'!D42=0),"N/A ",IF(F42&gt;0,F42/'- 7 -'!D42,0))</f>
        <v>5241.409058231488</v>
      </c>
      <c r="I42" s="242">
        <v>267725</v>
      </c>
      <c r="J42" s="271">
        <f>I42/'- 3 -'!E42</f>
        <v>0.023752321113460196</v>
      </c>
      <c r="K42" s="242">
        <f>IF(AND(I42&gt;0,'- 7 -'!E42=0),"N/A ",IF(I42&gt;0,I42/'- 7 -'!E42,0))</f>
        <v>3880.072463768116</v>
      </c>
    </row>
    <row r="43" spans="1:11" ht="12.75">
      <c r="A43" s="112">
        <v>34</v>
      </c>
      <c r="B43" s="113" t="s">
        <v>176</v>
      </c>
      <c r="C43" s="243">
        <v>0</v>
      </c>
      <c r="D43" s="270">
        <f>C43/'- 3 -'!E43</f>
        <v>0</v>
      </c>
      <c r="E43" s="243">
        <f>IF(AND(C43&gt;0,'- 7 -'!G43=0),"N/A ",IF(C43&gt;0,C43/'- 7 -'!G43,0))</f>
        <v>0</v>
      </c>
      <c r="F43" s="243">
        <v>0</v>
      </c>
      <c r="G43" s="270">
        <f>F43/'- 3 -'!E43</f>
        <v>0</v>
      </c>
      <c r="H43" s="243">
        <f>IF(AND(F43&gt;0,'- 7 -'!D43=0),"N/A ",IF(F43&gt;0,F43/'- 7 -'!D43,0))</f>
        <v>0</v>
      </c>
      <c r="I43" s="243">
        <v>0</v>
      </c>
      <c r="J43" s="270">
        <f>I43/'- 3 -'!E43</f>
        <v>0</v>
      </c>
      <c r="K43" s="243">
        <f>IF(AND(I43&gt;0,'- 7 -'!E43=0),"N/A ",IF(I43&gt;0,I43/'- 7 -'!E43,0))</f>
        <v>0</v>
      </c>
    </row>
    <row r="44" spans="1:11" ht="12.75">
      <c r="A44" s="115">
        <v>35</v>
      </c>
      <c r="B44" s="116" t="s">
        <v>177</v>
      </c>
      <c r="C44" s="242">
        <v>45485</v>
      </c>
      <c r="D44" s="271">
        <f>C44/'- 3 -'!E44</f>
        <v>0.0036330667300546356</v>
      </c>
      <c r="E44" s="242">
        <f>IF(AND(C44&gt;0,'- 7 -'!G44=0),"N/A ",IF(C44&gt;0,C44/'- 7 -'!G44,0))</f>
        <v>245.59935205183587</v>
      </c>
      <c r="F44" s="242">
        <v>519354</v>
      </c>
      <c r="G44" s="271">
        <f>F44/'- 3 -'!E44</f>
        <v>0.04148285673344608</v>
      </c>
      <c r="H44" s="242">
        <f>IF(AND(F44&gt;0,'- 7 -'!D44=0),"N/A ",IF(F44&gt;0,F44/'- 7 -'!D44,0))</f>
        <v>3634.387683694891</v>
      </c>
      <c r="I44" s="242">
        <v>181024</v>
      </c>
      <c r="J44" s="271">
        <f>I44/'- 3 -'!E44</f>
        <v>0.014459102379716617</v>
      </c>
      <c r="K44" s="242">
        <f>IF(AND(I44&gt;0,'- 7 -'!E44=0),"N/A ",IF(I44&gt;0,I44/'- 7 -'!E44,0))</f>
        <v>4279.52718676123</v>
      </c>
    </row>
    <row r="45" spans="1:11" ht="12.75">
      <c r="A45" s="112">
        <v>36</v>
      </c>
      <c r="B45" s="113" t="s">
        <v>178</v>
      </c>
      <c r="C45" s="243">
        <v>0</v>
      </c>
      <c r="D45" s="270">
        <f>C45/'- 3 -'!E45</f>
        <v>0</v>
      </c>
      <c r="E45" s="243">
        <f>IF(AND(C45&gt;0,'- 7 -'!G45=0),"N/A ",IF(C45&gt;0,C45/'- 7 -'!G45,0))</f>
        <v>0</v>
      </c>
      <c r="F45" s="243">
        <v>0</v>
      </c>
      <c r="G45" s="270">
        <f>F45/'- 3 -'!E45</f>
        <v>0</v>
      </c>
      <c r="H45" s="243">
        <f>IF(AND(F45&gt;0,'- 7 -'!D45=0),"N/A ",IF(F45&gt;0,F45/'- 7 -'!D45,0))</f>
        <v>0</v>
      </c>
      <c r="I45" s="243">
        <v>64526</v>
      </c>
      <c r="J45" s="270">
        <f>I45/'- 3 -'!E45</f>
        <v>0.009206733772492507</v>
      </c>
      <c r="K45" s="243">
        <f>IF(AND(I45&gt;0,'- 7 -'!E45=0),"N/A ",IF(I45&gt;0,I45/'- 7 -'!E45,0))</f>
        <v>2150.866666666667</v>
      </c>
    </row>
    <row r="46" spans="1:11" ht="12.75">
      <c r="A46" s="115">
        <v>37</v>
      </c>
      <c r="B46" s="116" t="s">
        <v>179</v>
      </c>
      <c r="C46" s="242">
        <v>0</v>
      </c>
      <c r="D46" s="271">
        <f>C46/'- 3 -'!E46</f>
        <v>0</v>
      </c>
      <c r="E46" s="242">
        <f>IF(AND(C46&gt;0,'- 7 -'!G46=0),"N/A ",IF(C46&gt;0,C46/'- 7 -'!G46,0))</f>
        <v>0</v>
      </c>
      <c r="F46" s="242">
        <v>257139</v>
      </c>
      <c r="G46" s="271">
        <f>F46/'- 3 -'!E46</f>
        <v>0.04091775250886598</v>
      </c>
      <c r="H46" s="242">
        <f>IF(AND(F46&gt;0,'- 7 -'!D46=0),"N/A ",IF(F46&gt;0,F46/'- 7 -'!D46,0))</f>
        <v>4433.431034482759</v>
      </c>
      <c r="I46" s="242">
        <v>43366</v>
      </c>
      <c r="J46" s="271">
        <f>I46/'- 3 -'!E46</f>
        <v>0.006900700614451647</v>
      </c>
      <c r="K46" s="242">
        <f>IF(AND(I46&gt;0,'- 7 -'!E46=0),"N/A ",IF(I46&gt;0,I46/'- 7 -'!E46,0))</f>
        <v>2710.375</v>
      </c>
    </row>
    <row r="47" spans="1:11" ht="12.75">
      <c r="A47" s="112">
        <v>38</v>
      </c>
      <c r="B47" s="113" t="s">
        <v>180</v>
      </c>
      <c r="C47" s="243">
        <v>0</v>
      </c>
      <c r="D47" s="270">
        <f>C47/'- 3 -'!E47</f>
        <v>0</v>
      </c>
      <c r="E47" s="243">
        <f>IF(AND(C47&gt;0,'- 7 -'!G47=0),"N/A ",IF(C47&gt;0,C47/'- 7 -'!G47,0))</f>
        <v>0</v>
      </c>
      <c r="F47" s="243">
        <v>0</v>
      </c>
      <c r="G47" s="270">
        <f>F47/'- 3 -'!E47</f>
        <v>0</v>
      </c>
      <c r="H47" s="243">
        <f>IF(AND(F47&gt;0,'- 7 -'!D47=0),"N/A ",IF(F47&gt;0,F47/'- 7 -'!D47,0))</f>
        <v>0</v>
      </c>
      <c r="I47" s="243">
        <v>156909</v>
      </c>
      <c r="J47" s="270">
        <f>I47/'- 3 -'!E47</f>
        <v>0.018642705886420512</v>
      </c>
      <c r="K47" s="243">
        <f>IF(AND(I47&gt;0,'- 7 -'!E47=0),"N/A ",IF(I47&gt;0,I47/'- 7 -'!E47,0))</f>
        <v>2938.370786516854</v>
      </c>
    </row>
    <row r="48" spans="1:11" ht="12.75">
      <c r="A48" s="115">
        <v>39</v>
      </c>
      <c r="B48" s="116" t="s">
        <v>181</v>
      </c>
      <c r="C48" s="242">
        <v>0</v>
      </c>
      <c r="D48" s="271">
        <f>C48/'- 3 -'!E48</f>
        <v>0</v>
      </c>
      <c r="E48" s="242">
        <f>IF(AND(C48&gt;0,'- 7 -'!G48=0),"N/A ",IF(C48&gt;0,C48/'- 7 -'!G48,0))</f>
        <v>0</v>
      </c>
      <c r="F48" s="242">
        <v>52140</v>
      </c>
      <c r="G48" s="271">
        <f>F48/'- 3 -'!E48</f>
        <v>0.0037919249888293117</v>
      </c>
      <c r="H48" s="242">
        <f>IF(AND(F48&gt;0,'- 7 -'!D48=0),"N/A ",IF(F48&gt;0,F48/'- 7 -'!D48,0))</f>
        <v>3476</v>
      </c>
      <c r="I48" s="242">
        <v>136901</v>
      </c>
      <c r="J48" s="271">
        <f>I48/'- 3 -'!E48</f>
        <v>0.009956239411118558</v>
      </c>
      <c r="K48" s="242">
        <f>IF(AND(I48&gt;0,'- 7 -'!E48=0),"N/A ",IF(I48&gt;0,I48/'- 7 -'!E48,0))</f>
        <v>2976.108695652174</v>
      </c>
    </row>
    <row r="49" spans="1:11" ht="12.75">
      <c r="A49" s="112">
        <v>40</v>
      </c>
      <c r="B49" s="113" t="s">
        <v>182</v>
      </c>
      <c r="C49" s="243">
        <v>173482</v>
      </c>
      <c r="D49" s="270">
        <f>C49/'- 3 -'!E49</f>
        <v>0.004452490957489853</v>
      </c>
      <c r="E49" s="243">
        <f>IF(AND(C49&gt;0,'- 7 -'!G49=0),"N/A ",IF(C49&gt;0,C49/'- 7 -'!G49,0))</f>
        <v>346.06423299421505</v>
      </c>
      <c r="F49" s="243">
        <v>1446290</v>
      </c>
      <c r="G49" s="270">
        <f>F49/'- 3 -'!E49</f>
        <v>0.03711966167618542</v>
      </c>
      <c r="H49" s="243">
        <f>IF(AND(F49&gt;0,'- 7 -'!D49=0),"N/A ",IF(F49&gt;0,F49/'- 7 -'!D49,0))</f>
        <v>4798.573324485734</v>
      </c>
      <c r="I49" s="243">
        <v>512739</v>
      </c>
      <c r="J49" s="270">
        <f>I49/'- 3 -'!E49</f>
        <v>0.0131596693665763</v>
      </c>
      <c r="K49" s="243">
        <f>IF(AND(I49&gt;0,'- 7 -'!E49=0),"N/A ",IF(I49&gt;0,I49/'- 7 -'!E49,0))</f>
        <v>2564.9774887443723</v>
      </c>
    </row>
    <row r="50" spans="1:11" ht="12.75">
      <c r="A50" s="115">
        <v>41</v>
      </c>
      <c r="B50" s="116" t="s">
        <v>183</v>
      </c>
      <c r="C50" s="242">
        <v>0</v>
      </c>
      <c r="D50" s="271">
        <f>C50/'- 3 -'!E50</f>
        <v>0</v>
      </c>
      <c r="E50" s="242">
        <f>IF(AND(C50&gt;0,'- 7 -'!G50=0),"N/A ",IF(C50&gt;0,C50/'- 7 -'!G50,0))</f>
        <v>0</v>
      </c>
      <c r="F50" s="242">
        <v>118270</v>
      </c>
      <c r="G50" s="271">
        <f>F50/'- 3 -'!E50</f>
        <v>0.010288959069134115</v>
      </c>
      <c r="H50" s="242">
        <f>IF(AND(F50&gt;0,'- 7 -'!D50=0),"N/A ",IF(F50&gt;0,F50/'- 7 -'!D50,0))</f>
        <v>4022.789115646259</v>
      </c>
      <c r="I50" s="242">
        <v>136103</v>
      </c>
      <c r="J50" s="271">
        <f>I50/'- 3 -'!E50</f>
        <v>0.011840350014258564</v>
      </c>
      <c r="K50" s="242">
        <f>IF(AND(I50&gt;0,'- 7 -'!E50=0),"N/A ",IF(I50&gt;0,I50/'- 7 -'!E50,0))</f>
        <v>3436.9444444444443</v>
      </c>
    </row>
    <row r="51" spans="1:11" ht="12.75">
      <c r="A51" s="112">
        <v>42</v>
      </c>
      <c r="B51" s="113" t="s">
        <v>184</v>
      </c>
      <c r="C51" s="243">
        <v>0</v>
      </c>
      <c r="D51" s="270">
        <f>C51/'- 3 -'!E51</f>
        <v>0</v>
      </c>
      <c r="E51" s="243">
        <f>IF(AND(C51&gt;0,'- 7 -'!G51=0),"N/A ",IF(C51&gt;0,C51/'- 7 -'!G51,0))</f>
        <v>0</v>
      </c>
      <c r="F51" s="243">
        <v>0</v>
      </c>
      <c r="G51" s="270">
        <f>F51/'- 3 -'!E51</f>
        <v>0</v>
      </c>
      <c r="H51" s="243">
        <f>IF(AND(F51&gt;0,'- 7 -'!D51=0),"N/A ",IF(F51&gt;0,F51/'- 7 -'!D51,0))</f>
        <v>0</v>
      </c>
      <c r="I51" s="243">
        <v>0</v>
      </c>
      <c r="J51" s="270">
        <f>I51/'- 3 -'!E51</f>
        <v>0</v>
      </c>
      <c r="K51" s="243">
        <f>IF(AND(I51&gt;0,'- 7 -'!E51=0),"N/A ",IF(I51&gt;0,I51/'- 7 -'!E51,0))</f>
        <v>0</v>
      </c>
    </row>
    <row r="52" spans="1:11" ht="12.75">
      <c r="A52" s="115">
        <v>43</v>
      </c>
      <c r="B52" s="116" t="s">
        <v>185</v>
      </c>
      <c r="C52" s="242">
        <v>0</v>
      </c>
      <c r="D52" s="271">
        <f>C52/'- 3 -'!E52</f>
        <v>0</v>
      </c>
      <c r="E52" s="242">
        <f>IF(AND(C52&gt;0,'- 7 -'!G52=0),"N/A ",IF(C52&gt;0,C52/'- 7 -'!G52,0))</f>
        <v>0</v>
      </c>
      <c r="F52" s="242">
        <v>0</v>
      </c>
      <c r="G52" s="271">
        <f>F52/'- 3 -'!E52</f>
        <v>0</v>
      </c>
      <c r="H52" s="242">
        <f>IF(AND(F52&gt;0,'- 7 -'!D52=0),"N/A ",IF(F52&gt;0,F52/'- 7 -'!D52,0))</f>
        <v>0</v>
      </c>
      <c r="I52" s="242">
        <v>0</v>
      </c>
      <c r="J52" s="271">
        <f>I52/'- 3 -'!E52</f>
        <v>0</v>
      </c>
      <c r="K52" s="242">
        <f>IF(AND(I52&gt;0,'- 7 -'!E52=0),"N/A ",IF(I52&gt;0,I52/'- 7 -'!E52,0))</f>
        <v>0</v>
      </c>
    </row>
    <row r="53" spans="1:11" ht="12.75">
      <c r="A53" s="112">
        <v>44</v>
      </c>
      <c r="B53" s="113" t="s">
        <v>186</v>
      </c>
      <c r="C53" s="243">
        <v>0</v>
      </c>
      <c r="D53" s="270">
        <f>C53/'- 3 -'!E53</f>
        <v>0</v>
      </c>
      <c r="E53" s="243">
        <f>IF(AND(C53&gt;0,'- 7 -'!G53=0),"N/A ",IF(C53&gt;0,C53/'- 7 -'!G53,0))</f>
        <v>0</v>
      </c>
      <c r="F53" s="243">
        <v>0</v>
      </c>
      <c r="G53" s="270">
        <f>F53/'- 3 -'!E53</f>
        <v>0</v>
      </c>
      <c r="H53" s="243">
        <f>IF(AND(F53&gt;0,'- 7 -'!D53=0),"N/A ",IF(F53&gt;0,F53/'- 7 -'!D53,0))</f>
        <v>0</v>
      </c>
      <c r="I53" s="243">
        <v>158380</v>
      </c>
      <c r="J53" s="270">
        <f>I53/'- 3 -'!E53</f>
        <v>0.018823320237351157</v>
      </c>
      <c r="K53" s="243">
        <f>IF(AND(I53&gt;0,'- 7 -'!E53=0),"N/A ",IF(I53&gt;0,I53/'- 7 -'!E53,0))</f>
        <v>5780.29197080292</v>
      </c>
    </row>
    <row r="54" spans="1:11" ht="12.75">
      <c r="A54" s="115">
        <v>45</v>
      </c>
      <c r="B54" s="116" t="s">
        <v>187</v>
      </c>
      <c r="C54" s="242">
        <v>0</v>
      </c>
      <c r="D54" s="271">
        <f>C54/'- 3 -'!E54</f>
        <v>0</v>
      </c>
      <c r="E54" s="242">
        <f>IF(AND(C54&gt;0,'- 7 -'!G54=0),"N/A ",IF(C54&gt;0,C54/'- 7 -'!G54,0))</f>
        <v>0</v>
      </c>
      <c r="F54" s="242">
        <v>99454</v>
      </c>
      <c r="G54" s="271">
        <f>F54/'- 3 -'!E54</f>
        <v>0.009296493591519621</v>
      </c>
      <c r="H54" s="242">
        <f>IF(AND(F54&gt;0,'- 7 -'!D54=0),"N/A ",IF(F54&gt;0,F54/'- 7 -'!D54,0))</f>
        <v>2312.8837209302324</v>
      </c>
      <c r="I54" s="242">
        <v>142985</v>
      </c>
      <c r="J54" s="271">
        <f>I54/'- 3 -'!E54</f>
        <v>0.013365567359617843</v>
      </c>
      <c r="K54" s="242">
        <f>IF(AND(I54&gt;0,'- 7 -'!E54=0),"N/A ",IF(I54&gt;0,I54/'- 7 -'!E54,0))</f>
        <v>3042.2340425531916</v>
      </c>
    </row>
    <row r="55" spans="1:11" ht="12.75">
      <c r="A55" s="112">
        <v>46</v>
      </c>
      <c r="B55" s="113" t="s">
        <v>188</v>
      </c>
      <c r="C55" s="243">
        <v>17174</v>
      </c>
      <c r="D55" s="270">
        <f>C55/'- 3 -'!E55</f>
        <v>0.0016603646479420768</v>
      </c>
      <c r="E55" s="243">
        <f>IF(AND(C55&gt;0,'- 7 -'!G55=0),"N/A ",IF(C55&gt;0,C55/'- 7 -'!G55,0))</f>
        <v>137.7225340817963</v>
      </c>
      <c r="F55" s="243">
        <v>0</v>
      </c>
      <c r="G55" s="270">
        <f>F55/'- 3 -'!E55</f>
        <v>0</v>
      </c>
      <c r="H55" s="243">
        <f>IF(AND(F55&gt;0,'- 7 -'!D55=0),"N/A ",IF(F55&gt;0,F55/'- 7 -'!D55,0))</f>
        <v>0</v>
      </c>
      <c r="I55" s="243">
        <v>176456</v>
      </c>
      <c r="J55" s="270">
        <f>I55/'- 3 -'!E55</f>
        <v>0.017059584506653496</v>
      </c>
      <c r="K55" s="243">
        <f>IF(AND(I55&gt;0,'- 7 -'!E55=0),"N/A ",IF(I55&gt;0,I55/'- 7 -'!E55,0))</f>
        <v>3058.162911611785</v>
      </c>
    </row>
    <row r="56" spans="1:11" ht="12.75">
      <c r="A56" s="115">
        <v>47</v>
      </c>
      <c r="B56" s="116" t="s">
        <v>189</v>
      </c>
      <c r="C56" s="242">
        <v>12515</v>
      </c>
      <c r="D56" s="271">
        <f>C56/'- 3 -'!E56</f>
        <v>0.0016105838588482504</v>
      </c>
      <c r="E56" s="242">
        <f>IF(AND(C56&gt;0,'- 7 -'!G56=0),"N/A ",IF(C56&gt;0,C56/'- 7 -'!G56,0))</f>
        <v>221.89716312056737</v>
      </c>
      <c r="F56" s="242">
        <v>0</v>
      </c>
      <c r="G56" s="271">
        <f>F56/'- 3 -'!E56</f>
        <v>0</v>
      </c>
      <c r="H56" s="242">
        <f>IF(AND(F56&gt;0,'- 7 -'!D56=0),"N/A ",IF(F56&gt;0,F56/'- 7 -'!D56,0))</f>
        <v>0</v>
      </c>
      <c r="I56" s="242">
        <v>123787</v>
      </c>
      <c r="J56" s="271">
        <f>I56/'- 3 -'!E56</f>
        <v>0.015930431013603547</v>
      </c>
      <c r="K56" s="242">
        <f>IF(AND(I56&gt;0,'- 7 -'!E56=0),"N/A ",IF(I56&gt;0,I56/'- 7 -'!E56,0))</f>
        <v>2194.804964539007</v>
      </c>
    </row>
    <row r="57" spans="1:11" ht="12.75">
      <c r="A57" s="112">
        <v>48</v>
      </c>
      <c r="B57" s="113" t="s">
        <v>190</v>
      </c>
      <c r="C57" s="243">
        <v>0</v>
      </c>
      <c r="D57" s="270">
        <f>C57/'- 3 -'!E57</f>
        <v>0</v>
      </c>
      <c r="E57" s="243">
        <f>IF(AND(C57&gt;0,'- 7 -'!G57=0),"N/A ",IF(C57&gt;0,C57/'- 7 -'!G57,0))</f>
        <v>0</v>
      </c>
      <c r="F57" s="243">
        <v>167272</v>
      </c>
      <c r="G57" s="270">
        <f>F57/'- 3 -'!E57</f>
        <v>0.0031683126728966828</v>
      </c>
      <c r="H57" s="243">
        <f>IF(AND(F57&gt;0,'- 7 -'!D57=0),"N/A ",IF(F57&gt;0,F57/'- 7 -'!D57,0))</f>
        <v>4202.814070351759</v>
      </c>
      <c r="I57" s="243">
        <v>42692</v>
      </c>
      <c r="J57" s="270">
        <f>I57/'- 3 -'!E57</f>
        <v>0.0008086326739161677</v>
      </c>
      <c r="K57" s="243">
        <f>IF(AND(I57&gt;0,'- 7 -'!E57=0),"N/A ",IF(I57&gt;0,I57/'- 7 -'!E57,0))</f>
        <v>2167.1065989847716</v>
      </c>
    </row>
    <row r="58" spans="1:11" ht="12.75">
      <c r="A58" s="115">
        <v>49</v>
      </c>
      <c r="B58" s="116" t="s">
        <v>191</v>
      </c>
      <c r="C58" s="242">
        <v>67430</v>
      </c>
      <c r="D58" s="271">
        <f>C58/'- 3 -'!E58</f>
        <v>0.0023592929972489026</v>
      </c>
      <c r="E58" s="242">
        <f>IF(AND(C58&gt;0,'- 7 -'!G58=0),"N/A ",IF(C58&gt;0,C58/'- 7 -'!G58,0))</f>
        <v>2623.7354085603115</v>
      </c>
      <c r="F58" s="242">
        <v>0</v>
      </c>
      <c r="G58" s="271">
        <f>F58/'- 3 -'!E58</f>
        <v>0</v>
      </c>
      <c r="H58" s="242">
        <f>IF(AND(F58&gt;0,'- 7 -'!D58=0),"N/A ",IF(F58&gt;0,F58/'- 7 -'!D58,0))</f>
        <v>0</v>
      </c>
      <c r="I58" s="242">
        <v>39053</v>
      </c>
      <c r="J58" s="271">
        <f>I58/'- 3 -'!E58</f>
        <v>0.0013664165715788431</v>
      </c>
      <c r="K58" s="242">
        <f>IF(AND(I58&gt;0,'- 7 -'!E58=0),"N/A ",IF(I58&gt;0,I58/'- 7 -'!E58,0))</f>
        <v>2206.3841807909607</v>
      </c>
    </row>
    <row r="59" spans="1:11" ht="12.75">
      <c r="A59" s="112">
        <v>2264</v>
      </c>
      <c r="B59" s="113" t="s">
        <v>192</v>
      </c>
      <c r="C59" s="243">
        <v>0</v>
      </c>
      <c r="D59" s="270">
        <f>C59/'- 3 -'!E59</f>
        <v>0</v>
      </c>
      <c r="E59" s="243">
        <f>IF(AND(C59&gt;0,'- 7 -'!G59=0),"N/A ",IF(C59&gt;0,C59/'- 7 -'!G59,0))</f>
        <v>0</v>
      </c>
      <c r="F59" s="243">
        <v>0</v>
      </c>
      <c r="G59" s="270">
        <f>F59/'- 3 -'!E59</f>
        <v>0</v>
      </c>
      <c r="H59" s="243">
        <f>IF(AND(F59&gt;0,'- 7 -'!D59=0),"N/A ",IF(F59&gt;0,F59/'- 7 -'!D59,0))</f>
        <v>0</v>
      </c>
      <c r="I59" s="243">
        <v>0</v>
      </c>
      <c r="J59" s="270">
        <f>I59/'- 3 -'!E59</f>
        <v>0</v>
      </c>
      <c r="K59" s="243">
        <f>IF(AND(I59&gt;0,'- 7 -'!E59=0),"N/A ",IF(I59&gt;0,I59/'- 7 -'!E59,0))</f>
        <v>0</v>
      </c>
    </row>
    <row r="60" spans="1:11" ht="12.75">
      <c r="A60" s="115">
        <v>2309</v>
      </c>
      <c r="B60" s="116" t="s">
        <v>193</v>
      </c>
      <c r="C60" s="242">
        <v>0</v>
      </c>
      <c r="D60" s="271">
        <f>C60/'- 3 -'!E60</f>
        <v>0</v>
      </c>
      <c r="E60" s="242">
        <f>IF(AND(C60&gt;0,'- 7 -'!G60=0),"N/A ",IF(C60&gt;0,C60/'- 7 -'!G60,0))</f>
        <v>0</v>
      </c>
      <c r="F60" s="242">
        <v>0</v>
      </c>
      <c r="G60" s="271">
        <f>F60/'- 3 -'!E60</f>
        <v>0</v>
      </c>
      <c r="H60" s="242">
        <f>IF(AND(F60&gt;0,'- 7 -'!D60=0),"N/A ",IF(F60&gt;0,F60/'- 7 -'!D60,0))</f>
        <v>0</v>
      </c>
      <c r="I60" s="242">
        <v>0</v>
      </c>
      <c r="J60" s="271">
        <f>I60/'- 3 -'!E60</f>
        <v>0</v>
      </c>
      <c r="K60" s="242">
        <f>IF(AND(I60&gt;0,'- 7 -'!E60=0),"N/A ",IF(I60&gt;0,I60/'- 7 -'!E60,0))</f>
        <v>0</v>
      </c>
    </row>
    <row r="61" spans="1:11" ht="12.75">
      <c r="A61" s="112">
        <v>2312</v>
      </c>
      <c r="B61" s="113" t="s">
        <v>194</v>
      </c>
      <c r="C61" s="243">
        <v>0</v>
      </c>
      <c r="D61" s="270">
        <f>C61/'- 3 -'!E61</f>
        <v>0</v>
      </c>
      <c r="E61" s="243">
        <f>IF(AND(C61&gt;0,'- 7 -'!G61=0),"N/A ",IF(C61&gt;0,C61/'- 7 -'!G61,0))</f>
        <v>0</v>
      </c>
      <c r="F61" s="243">
        <v>0</v>
      </c>
      <c r="G61" s="270">
        <f>F61/'- 3 -'!E61</f>
        <v>0</v>
      </c>
      <c r="H61" s="243">
        <f>IF(AND(F61&gt;0,'- 7 -'!D61=0),"N/A ",IF(F61&gt;0,F61/'- 7 -'!D61,0))</f>
        <v>0</v>
      </c>
      <c r="I61" s="243">
        <v>0</v>
      </c>
      <c r="J61" s="270">
        <f>I61/'- 3 -'!E61</f>
        <v>0</v>
      </c>
      <c r="K61" s="243">
        <f>IF(AND(I61&gt;0,'- 7 -'!E61=0),"N/A ",IF(I61&gt;0,I61/'- 7 -'!E61,0))</f>
        <v>0</v>
      </c>
    </row>
    <row r="62" spans="1:11" ht="12.75">
      <c r="A62" s="115">
        <v>2355</v>
      </c>
      <c r="B62" s="116" t="s">
        <v>196</v>
      </c>
      <c r="C62" s="242">
        <v>0</v>
      </c>
      <c r="D62" s="271">
        <f>C62/'- 3 -'!E62</f>
        <v>0</v>
      </c>
      <c r="E62" s="242">
        <f>IF(AND(C62&gt;0,'- 7 -'!G62=0),"N/A ",IF(C62&gt;0,C62/'- 7 -'!G62,0))</f>
        <v>0</v>
      </c>
      <c r="F62" s="242">
        <v>544725</v>
      </c>
      <c r="G62" s="271">
        <f>F62/'- 3 -'!E62</f>
        <v>0.023986817777604988</v>
      </c>
      <c r="H62" s="242">
        <f>IF(AND(F62&gt;0,'- 7 -'!D62=0),"N/A ",IF(F62&gt;0,F62/'- 7 -'!D62,0))</f>
        <v>5319.580078125</v>
      </c>
      <c r="I62" s="242">
        <v>281301</v>
      </c>
      <c r="J62" s="271">
        <f>I62/'- 3 -'!E62</f>
        <v>0.012387013314347719</v>
      </c>
      <c r="K62" s="242">
        <f>IF(AND(I62&gt;0,'- 7 -'!E62=0),"N/A ",IF(I62&gt;0,I62/'- 7 -'!E62,0))</f>
        <v>3405.581113801453</v>
      </c>
    </row>
    <row r="63" spans="1:11" ht="12.75">
      <c r="A63" s="112">
        <v>2439</v>
      </c>
      <c r="B63" s="113" t="s">
        <v>197</v>
      </c>
      <c r="C63" s="243">
        <v>0</v>
      </c>
      <c r="D63" s="270">
        <f>C63/'- 3 -'!E63</f>
        <v>0</v>
      </c>
      <c r="E63" s="243">
        <f>IF(AND(C63&gt;0,'- 7 -'!G63=0),"N/A ",IF(C63&gt;0,C63/'- 7 -'!G63,0))</f>
        <v>0</v>
      </c>
      <c r="F63" s="243">
        <v>0</v>
      </c>
      <c r="G63" s="270">
        <f>F63/'- 3 -'!E63</f>
        <v>0</v>
      </c>
      <c r="H63" s="243">
        <f>IF(AND(F63&gt;0,'- 7 -'!D63=0),"N/A ",IF(F63&gt;0,F63/'- 7 -'!D63,0))</f>
        <v>0</v>
      </c>
      <c r="I63" s="243">
        <v>44581.84</v>
      </c>
      <c r="J63" s="270">
        <f>I63/'- 3 -'!E63</f>
        <v>0.043890605536684585</v>
      </c>
      <c r="K63" s="243">
        <f>IF(AND(I63&gt;0,'- 7 -'!E63=0),"N/A ",IF(I63&gt;0,I63/'- 7 -'!E63,0))</f>
        <v>3184.4171428571426</v>
      </c>
    </row>
    <row r="64" spans="1:11" ht="12.75">
      <c r="A64" s="115">
        <v>2460</v>
      </c>
      <c r="B64" s="116" t="s">
        <v>198</v>
      </c>
      <c r="C64" s="242">
        <v>0</v>
      </c>
      <c r="D64" s="271">
        <f>C64/'- 3 -'!E64</f>
        <v>0</v>
      </c>
      <c r="E64" s="242">
        <f>IF(AND(C64&gt;0,'- 7 -'!G64=0),"N/A ",IF(C64&gt;0,C64/'- 7 -'!G64,0))</f>
        <v>0</v>
      </c>
      <c r="F64" s="242">
        <v>0</v>
      </c>
      <c r="G64" s="271">
        <f>F64/'- 3 -'!E64</f>
        <v>0</v>
      </c>
      <c r="H64" s="242">
        <f>IF(AND(F64&gt;0,'- 7 -'!D64=0),"N/A ",IF(F64&gt;0,F64/'- 7 -'!D64,0))</f>
        <v>0</v>
      </c>
      <c r="I64" s="242">
        <v>0</v>
      </c>
      <c r="J64" s="271">
        <f>I64/'- 3 -'!E64</f>
        <v>0</v>
      </c>
      <c r="K64" s="242">
        <f>IF(AND(I64&gt;0,'- 7 -'!E64=0),"N/A ",IF(I64&gt;0,I64/'- 7 -'!E64,0))</f>
        <v>0</v>
      </c>
    </row>
    <row r="65" spans="1:11" ht="12.75">
      <c r="A65" s="112">
        <v>3000</v>
      </c>
      <c r="B65" s="113" t="s">
        <v>199</v>
      </c>
      <c r="C65" s="243">
        <v>0</v>
      </c>
      <c r="D65" s="270">
        <f>C65/'- 3 -'!E65</f>
        <v>0</v>
      </c>
      <c r="E65" s="243">
        <f>IF(AND(C65&gt;0,'- 7 -'!G65=0),"N/A ",IF(C65&gt;0,C65/'- 7 -'!G65,0))</f>
        <v>0</v>
      </c>
      <c r="F65" s="243">
        <v>2695504</v>
      </c>
      <c r="G65" s="270">
        <f>F65/'- 3 -'!E65</f>
        <v>0.5283524210285324</v>
      </c>
      <c r="H65" s="243">
        <f>IF(AND(F65&gt;0,'- 7 -'!D65=0),"N/A ",IF(F65&gt;0,F65/'- 7 -'!D65,0))</f>
        <v>3503.3844554198076</v>
      </c>
      <c r="I65" s="243">
        <v>190361</v>
      </c>
      <c r="J65" s="270">
        <f>I65/'- 3 -'!E65</f>
        <v>0.03731313150320402</v>
      </c>
      <c r="K65" s="243">
        <f>IF(AND(I65&gt;0,'- 7 -'!E65=0),"N/A ",IF(I65&gt;0,I65/'- 7 -'!E65,0))</f>
        <v>3226.4576271186443</v>
      </c>
    </row>
    <row r="66" spans="3:11" ht="4.5" customHeight="1">
      <c r="C66" s="121"/>
      <c r="D66" s="272"/>
      <c r="E66" s="121"/>
      <c r="F66" s="121"/>
      <c r="G66" s="272"/>
      <c r="H66" s="121"/>
      <c r="I66" s="121"/>
      <c r="J66" s="272"/>
      <c r="K66" s="121"/>
    </row>
    <row r="67" spans="1:11" ht="12.75">
      <c r="A67" s="119"/>
      <c r="B67" s="24" t="s">
        <v>200</v>
      </c>
      <c r="C67" s="25">
        <f>SUM(C11:C65)</f>
        <v>1001461</v>
      </c>
      <c r="D67" s="26">
        <f>C67/'- 3 -'!E67</f>
        <v>0.0008829662239453921</v>
      </c>
      <c r="E67" s="25">
        <f>C67/'- 7 -'!G67</f>
        <v>151.70203741573889</v>
      </c>
      <c r="F67" s="25">
        <f>SUM(F11:F65)</f>
        <v>17096166</v>
      </c>
      <c r="G67" s="26">
        <f>F67/'- 3 -'!E67</f>
        <v>0.015073315023713953</v>
      </c>
      <c r="H67" s="25">
        <f>F67/'- 7 -'!D67</f>
        <v>4462.585747846515</v>
      </c>
      <c r="I67" s="25">
        <f>SUM(I11:I65)</f>
        <v>7245028.99</v>
      </c>
      <c r="J67" s="26">
        <f>I67/'- 3 -'!E67</f>
        <v>0.006387783338218061</v>
      </c>
      <c r="K67" s="25">
        <f>I67/'- 7 -'!E67</f>
        <v>2917.265548620899</v>
      </c>
    </row>
    <row r="68" spans="3:11" ht="4.5" customHeight="1">
      <c r="C68" s="121"/>
      <c r="D68" s="272"/>
      <c r="E68" s="121"/>
      <c r="F68" s="121"/>
      <c r="G68" s="272"/>
      <c r="H68" s="121"/>
      <c r="I68" s="121"/>
      <c r="J68" s="272"/>
      <c r="K68" s="121"/>
    </row>
    <row r="69" spans="1:11" ht="12.75">
      <c r="A69" s="115">
        <v>2155</v>
      </c>
      <c r="B69" s="116" t="s">
        <v>201</v>
      </c>
      <c r="C69" s="242">
        <v>0</v>
      </c>
      <c r="D69" s="271">
        <f>C69/'- 3 -'!E69</f>
        <v>0</v>
      </c>
      <c r="E69" s="242">
        <f>IF(AND(C69&gt;0,'- 7 -'!G69=0),"N/A ",IF(C69&gt;0,C69/'- 7 -'!G69,0))</f>
        <v>0</v>
      </c>
      <c r="F69" s="242">
        <v>0</v>
      </c>
      <c r="G69" s="271">
        <f>F69/'- 3 -'!E69</f>
        <v>0</v>
      </c>
      <c r="H69" s="242">
        <f>IF(AND(F69&gt;0,'- 7 -'!D69=0),"N/A ",IF(F69&gt;0,F69/'- 7 -'!D69,0))</f>
        <v>0</v>
      </c>
      <c r="I69" s="242">
        <v>0</v>
      </c>
      <c r="J69" s="271">
        <f>I69/'- 3 -'!E69</f>
        <v>0</v>
      </c>
      <c r="K69" s="242">
        <f>IF(AND(I69&gt;0,'- 7 -'!E69=0),"N/A ",IF(I69&gt;0,I69/'- 7 -'!E69,0))</f>
        <v>0</v>
      </c>
    </row>
    <row r="70" spans="1:11" ht="12.75">
      <c r="A70" s="112">
        <v>2408</v>
      </c>
      <c r="B70" s="113" t="s">
        <v>203</v>
      </c>
      <c r="C70" s="243">
        <v>0</v>
      </c>
      <c r="D70" s="270">
        <f>C70/'- 3 -'!E70</f>
        <v>0</v>
      </c>
      <c r="E70" s="243">
        <f>IF(AND(C70&gt;0,'- 7 -'!G70=0),"N/A ",IF(C70&gt;0,C70/'- 7 -'!G70,0))</f>
        <v>0</v>
      </c>
      <c r="F70" s="243">
        <v>0</v>
      </c>
      <c r="G70" s="270">
        <f>F70/'- 3 -'!E70</f>
        <v>0</v>
      </c>
      <c r="H70" s="243">
        <f>IF(AND(F70&gt;0,'- 7 -'!D70=0),"N/A ",IF(F70&gt;0,F70/'- 7 -'!D70,0))</f>
        <v>0</v>
      </c>
      <c r="I70" s="243">
        <v>0</v>
      </c>
      <c r="J70" s="270">
        <f>I70/'- 3 -'!E70</f>
        <v>0</v>
      </c>
      <c r="K70" s="243">
        <f>IF(AND(I70&gt;0,'- 7 -'!E70=0),"N/A ",IF(I70&gt;0,I70/'- 7 -'!E70,0))</f>
        <v>0</v>
      </c>
    </row>
    <row r="71" ht="6.7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G76"/>
  <sheetViews>
    <sheetView showGridLines="0" showZeros="0" workbookViewId="0" topLeftCell="A1">
      <selection activeCell="A1" sqref="A1"/>
    </sheetView>
  </sheetViews>
  <sheetFormatPr defaultColWidth="15.83203125" defaultRowHeight="12"/>
  <cols>
    <col min="1" max="1" width="6.83203125" style="20" customWidth="1"/>
    <col min="2" max="2" width="35.83203125" style="20" customWidth="1"/>
    <col min="3" max="3" width="17.83203125" style="20" customWidth="1"/>
    <col min="4" max="5" width="20.83203125" style="20" customWidth="1"/>
    <col min="6" max="6" width="16.83203125" style="20" customWidth="1"/>
    <col min="7" max="7" width="20.83203125" style="20" customWidth="1"/>
    <col min="8" max="16384" width="15.83203125" style="20" customWidth="1"/>
  </cols>
  <sheetData>
    <row r="1" spans="2:7" ht="6.75" customHeight="1">
      <c r="B1" s="27"/>
      <c r="C1" s="65"/>
      <c r="D1" s="65"/>
      <c r="E1" s="65"/>
      <c r="F1" s="65"/>
      <c r="G1" s="65"/>
    </row>
    <row r="2" spans="1:7" ht="12.75">
      <c r="A2" s="66" t="s">
        <v>11</v>
      </c>
      <c r="B2" s="295"/>
      <c r="C2" s="66"/>
      <c r="D2" s="66"/>
      <c r="E2" s="66"/>
      <c r="F2" s="66"/>
      <c r="G2" s="66"/>
    </row>
    <row r="3" spans="1:7" ht="12.75">
      <c r="A3" s="70" t="s">
        <v>373</v>
      </c>
      <c r="B3" s="297"/>
      <c r="C3" s="70"/>
      <c r="D3" s="296"/>
      <c r="E3" s="70"/>
      <c r="F3" s="70"/>
      <c r="G3" s="70"/>
    </row>
    <row r="4" spans="1:7" ht="12.75">
      <c r="A4" s="9"/>
      <c r="C4" s="65"/>
      <c r="D4" s="65"/>
      <c r="E4" s="65"/>
      <c r="F4" s="65"/>
      <c r="G4" s="65"/>
    </row>
    <row r="5" spans="1:7" ht="12.75">
      <c r="A5" s="9"/>
      <c r="C5" s="65"/>
      <c r="D5" s="65"/>
      <c r="E5" s="65"/>
      <c r="F5" s="65"/>
      <c r="G5" s="65"/>
    </row>
    <row r="6" spans="1:7" ht="12.75">
      <c r="A6" s="9"/>
      <c r="C6" s="65"/>
      <c r="D6" s="232" t="s">
        <v>39</v>
      </c>
      <c r="E6" s="298"/>
      <c r="F6" s="231" t="s">
        <v>40</v>
      </c>
      <c r="G6" s="231" t="s">
        <v>41</v>
      </c>
    </row>
    <row r="7" spans="3:7" ht="12.75">
      <c r="C7" s="65"/>
      <c r="D7" s="81" t="s">
        <v>87</v>
      </c>
      <c r="E7" s="82" t="s">
        <v>117</v>
      </c>
      <c r="F7" s="82" t="s">
        <v>88</v>
      </c>
      <c r="G7" s="82" t="s">
        <v>89</v>
      </c>
    </row>
    <row r="8" spans="1:7" ht="12.75">
      <c r="A8" s="53"/>
      <c r="B8" s="54"/>
      <c r="C8" s="232" t="s">
        <v>79</v>
      </c>
      <c r="D8" s="81" t="s">
        <v>116</v>
      </c>
      <c r="E8" s="81" t="s">
        <v>89</v>
      </c>
      <c r="F8" s="82" t="s">
        <v>118</v>
      </c>
      <c r="G8" s="82" t="s">
        <v>119</v>
      </c>
    </row>
    <row r="9" spans="1:7" ht="12.75">
      <c r="A9" s="60" t="s">
        <v>121</v>
      </c>
      <c r="B9" s="61" t="s">
        <v>122</v>
      </c>
      <c r="C9" s="299" t="s">
        <v>139</v>
      </c>
      <c r="D9" s="299" t="s">
        <v>140</v>
      </c>
      <c r="E9" s="403" t="s">
        <v>483</v>
      </c>
      <c r="F9" s="300" t="s">
        <v>141</v>
      </c>
      <c r="G9" s="300" t="s">
        <v>142</v>
      </c>
    </row>
    <row r="10" spans="1:2" ht="4.5" customHeight="1">
      <c r="A10" s="86"/>
      <c r="B10" s="86"/>
    </row>
    <row r="11" spans="1:7" ht="12.75">
      <c r="A11" s="12">
        <v>1</v>
      </c>
      <c r="B11" s="13" t="s">
        <v>144</v>
      </c>
      <c r="C11" s="13">
        <v>211123868.8</v>
      </c>
      <c r="D11" s="13">
        <v>498145</v>
      </c>
      <c r="E11" s="13">
        <f>C11+D11</f>
        <v>211622013.8</v>
      </c>
      <c r="F11" s="13">
        <f>'- 16 -'!C11</f>
        <v>4844967</v>
      </c>
      <c r="G11" s="13">
        <f>E11-F11</f>
        <v>206777046.8</v>
      </c>
    </row>
    <row r="12" spans="1:7" ht="12.75">
      <c r="A12" s="16">
        <v>2</v>
      </c>
      <c r="B12" s="17" t="s">
        <v>145</v>
      </c>
      <c r="C12" s="17">
        <v>52375655</v>
      </c>
      <c r="D12" s="17">
        <v>-489220</v>
      </c>
      <c r="E12" s="17">
        <f aca="true" t="shared" si="0" ref="E12:E65">C12+D12</f>
        <v>51886435</v>
      </c>
      <c r="F12" s="17">
        <f>'- 16 -'!C12</f>
        <v>422487</v>
      </c>
      <c r="G12" s="17">
        <f aca="true" t="shared" si="1" ref="G12:G65">E12-F12</f>
        <v>51463948</v>
      </c>
    </row>
    <row r="13" spans="1:7" ht="12.75">
      <c r="A13" s="12">
        <v>3</v>
      </c>
      <c r="B13" s="13" t="s">
        <v>146</v>
      </c>
      <c r="C13" s="13">
        <v>37920136</v>
      </c>
      <c r="D13" s="13">
        <v>-730541</v>
      </c>
      <c r="E13" s="13">
        <f t="shared" si="0"/>
        <v>37189595</v>
      </c>
      <c r="F13" s="13">
        <f>'- 16 -'!C13</f>
        <v>63055</v>
      </c>
      <c r="G13" s="13">
        <f t="shared" si="1"/>
        <v>37126540</v>
      </c>
    </row>
    <row r="14" spans="1:7" ht="12.75">
      <c r="A14" s="16">
        <v>4</v>
      </c>
      <c r="B14" s="17" t="s">
        <v>147</v>
      </c>
      <c r="C14" s="17">
        <v>28143345</v>
      </c>
      <c r="D14" s="17">
        <v>-6732</v>
      </c>
      <c r="E14" s="17">
        <f t="shared" si="0"/>
        <v>28136613</v>
      </c>
      <c r="F14" s="17">
        <f>'- 16 -'!C14</f>
        <v>56728</v>
      </c>
      <c r="G14" s="17">
        <f t="shared" si="1"/>
        <v>28079885</v>
      </c>
    </row>
    <row r="15" spans="1:7" ht="12.75">
      <c r="A15" s="12">
        <v>5</v>
      </c>
      <c r="B15" s="13" t="s">
        <v>148</v>
      </c>
      <c r="C15" s="13">
        <v>42217090</v>
      </c>
      <c r="D15" s="13">
        <v>-389418</v>
      </c>
      <c r="E15" s="13">
        <f t="shared" si="0"/>
        <v>41827672</v>
      </c>
      <c r="F15" s="13">
        <f>'- 16 -'!C15</f>
        <v>9290</v>
      </c>
      <c r="G15" s="13">
        <f t="shared" si="1"/>
        <v>41818382</v>
      </c>
    </row>
    <row r="16" spans="1:7" ht="12.75">
      <c r="A16" s="16">
        <v>6</v>
      </c>
      <c r="B16" s="17" t="s">
        <v>149</v>
      </c>
      <c r="C16" s="17">
        <v>55118203</v>
      </c>
      <c r="D16" s="17">
        <v>-2376960</v>
      </c>
      <c r="E16" s="17">
        <f t="shared" si="0"/>
        <v>52741243</v>
      </c>
      <c r="F16" s="17">
        <f>'- 16 -'!C16</f>
        <v>79315</v>
      </c>
      <c r="G16" s="17">
        <f t="shared" si="1"/>
        <v>52661928</v>
      </c>
    </row>
    <row r="17" spans="1:7" ht="12.75">
      <c r="A17" s="12">
        <v>8</v>
      </c>
      <c r="B17" s="13" t="s">
        <v>150</v>
      </c>
      <c r="C17" s="13">
        <v>7151686</v>
      </c>
      <c r="D17" s="13">
        <v>-73023</v>
      </c>
      <c r="E17" s="13">
        <f t="shared" si="0"/>
        <v>7078663</v>
      </c>
      <c r="F17" s="13">
        <f>'- 16 -'!C17</f>
        <v>22318</v>
      </c>
      <c r="G17" s="13">
        <f t="shared" si="1"/>
        <v>7056345</v>
      </c>
    </row>
    <row r="18" spans="1:7" ht="12.75">
      <c r="A18" s="16">
        <v>9</v>
      </c>
      <c r="B18" s="17" t="s">
        <v>151</v>
      </c>
      <c r="C18" s="17">
        <v>70921889.61</v>
      </c>
      <c r="D18" s="17">
        <v>-87973</v>
      </c>
      <c r="E18" s="17">
        <f t="shared" si="0"/>
        <v>70833916.61</v>
      </c>
      <c r="F18" s="17">
        <f>'- 16 -'!C18</f>
        <v>320302</v>
      </c>
      <c r="G18" s="17">
        <f t="shared" si="1"/>
        <v>70513614.61</v>
      </c>
    </row>
    <row r="19" spans="1:7" ht="12.75">
      <c r="A19" s="12">
        <v>10</v>
      </c>
      <c r="B19" s="13" t="s">
        <v>152</v>
      </c>
      <c r="C19" s="13">
        <v>51946593</v>
      </c>
      <c r="D19" s="13">
        <v>143948</v>
      </c>
      <c r="E19" s="13">
        <f t="shared" si="0"/>
        <v>52090541</v>
      </c>
      <c r="F19" s="13">
        <f>'- 16 -'!C19</f>
        <v>60046</v>
      </c>
      <c r="G19" s="13">
        <f t="shared" si="1"/>
        <v>52030495</v>
      </c>
    </row>
    <row r="20" spans="1:7" ht="12.75">
      <c r="A20" s="16">
        <v>11</v>
      </c>
      <c r="B20" s="17" t="s">
        <v>153</v>
      </c>
      <c r="C20" s="17">
        <v>26977676</v>
      </c>
      <c r="D20" s="17">
        <v>178378</v>
      </c>
      <c r="E20" s="17">
        <f t="shared" si="0"/>
        <v>27156054</v>
      </c>
      <c r="F20" s="17">
        <f>'- 16 -'!C20</f>
        <v>508504</v>
      </c>
      <c r="G20" s="17">
        <f t="shared" si="1"/>
        <v>26647550</v>
      </c>
    </row>
    <row r="21" spans="1:7" ht="12.75">
      <c r="A21" s="12">
        <v>12</v>
      </c>
      <c r="B21" s="13" t="s">
        <v>154</v>
      </c>
      <c r="C21" s="13">
        <v>44673088</v>
      </c>
      <c r="D21" s="13">
        <v>212034</v>
      </c>
      <c r="E21" s="13">
        <f t="shared" si="0"/>
        <v>44885122</v>
      </c>
      <c r="F21" s="13">
        <f>'- 16 -'!C21</f>
        <v>148144</v>
      </c>
      <c r="G21" s="13">
        <f t="shared" si="1"/>
        <v>44736978</v>
      </c>
    </row>
    <row r="22" spans="1:7" ht="12.75">
      <c r="A22" s="16">
        <v>13</v>
      </c>
      <c r="B22" s="17" t="s">
        <v>155</v>
      </c>
      <c r="C22" s="17">
        <v>17442274.38</v>
      </c>
      <c r="D22" s="17">
        <v>-45462.11</v>
      </c>
      <c r="E22" s="17">
        <f t="shared" si="0"/>
        <v>17396812.27</v>
      </c>
      <c r="F22" s="17">
        <f>'- 16 -'!C22</f>
        <v>27301.2</v>
      </c>
      <c r="G22" s="17">
        <f t="shared" si="1"/>
        <v>17369511.07</v>
      </c>
    </row>
    <row r="23" spans="1:7" ht="12.75">
      <c r="A23" s="12">
        <v>14</v>
      </c>
      <c r="B23" s="13" t="s">
        <v>156</v>
      </c>
      <c r="C23" s="13">
        <v>21259205</v>
      </c>
      <c r="D23" s="13">
        <v>-211639</v>
      </c>
      <c r="E23" s="13">
        <f t="shared" si="0"/>
        <v>21047566</v>
      </c>
      <c r="F23" s="13">
        <f>'- 16 -'!C23</f>
        <v>123446</v>
      </c>
      <c r="G23" s="13">
        <f t="shared" si="1"/>
        <v>20924120</v>
      </c>
    </row>
    <row r="24" spans="1:7" ht="12.75">
      <c r="A24" s="16">
        <v>15</v>
      </c>
      <c r="B24" s="17" t="s">
        <v>157</v>
      </c>
      <c r="C24" s="17">
        <v>25506434</v>
      </c>
      <c r="D24" s="17">
        <v>143455</v>
      </c>
      <c r="E24" s="17">
        <f t="shared" si="0"/>
        <v>25649889</v>
      </c>
      <c r="F24" s="17">
        <f>'- 16 -'!C24</f>
        <v>65398</v>
      </c>
      <c r="G24" s="17">
        <f t="shared" si="1"/>
        <v>25584491</v>
      </c>
    </row>
    <row r="25" spans="1:7" ht="12.75">
      <c r="A25" s="12">
        <v>16</v>
      </c>
      <c r="B25" s="13" t="s">
        <v>158</v>
      </c>
      <c r="C25" s="13">
        <v>5371744</v>
      </c>
      <c r="D25" s="13">
        <v>-30495</v>
      </c>
      <c r="E25" s="13">
        <f t="shared" si="0"/>
        <v>5341249</v>
      </c>
      <c r="F25" s="13">
        <f>'- 16 -'!C25</f>
        <v>0</v>
      </c>
      <c r="G25" s="13">
        <f t="shared" si="1"/>
        <v>5341249</v>
      </c>
    </row>
    <row r="26" spans="1:7" ht="12.75">
      <c r="A26" s="16">
        <v>17</v>
      </c>
      <c r="B26" s="17" t="s">
        <v>159</v>
      </c>
      <c r="C26" s="17">
        <v>4065173.14</v>
      </c>
      <c r="D26" s="17">
        <v>65714</v>
      </c>
      <c r="E26" s="17">
        <f t="shared" si="0"/>
        <v>4130887.14</v>
      </c>
      <c r="F26" s="17">
        <f>'- 16 -'!C26</f>
        <v>5279</v>
      </c>
      <c r="G26" s="17">
        <f t="shared" si="1"/>
        <v>4125608.14</v>
      </c>
    </row>
    <row r="27" spans="1:7" ht="12.75">
      <c r="A27" s="12">
        <v>18</v>
      </c>
      <c r="B27" s="13" t="s">
        <v>160</v>
      </c>
      <c r="C27" s="13">
        <v>8020944</v>
      </c>
      <c r="D27" s="13">
        <v>-21499</v>
      </c>
      <c r="E27" s="13">
        <f t="shared" si="0"/>
        <v>7999445</v>
      </c>
      <c r="F27" s="13">
        <f>'- 16 -'!C27</f>
        <v>0</v>
      </c>
      <c r="G27" s="13">
        <f t="shared" si="1"/>
        <v>7999445</v>
      </c>
    </row>
    <row r="28" spans="1:7" ht="12.75">
      <c r="A28" s="16">
        <v>19</v>
      </c>
      <c r="B28" s="17" t="s">
        <v>161</v>
      </c>
      <c r="C28" s="17">
        <v>10288611</v>
      </c>
      <c r="D28" s="17">
        <v>-10211</v>
      </c>
      <c r="E28" s="17">
        <f t="shared" si="0"/>
        <v>10278400</v>
      </c>
      <c r="F28" s="17">
        <f>'- 16 -'!C28</f>
        <v>11228</v>
      </c>
      <c r="G28" s="17">
        <f t="shared" si="1"/>
        <v>10267172</v>
      </c>
    </row>
    <row r="29" spans="1:7" ht="12.75">
      <c r="A29" s="12">
        <v>20</v>
      </c>
      <c r="B29" s="13" t="s">
        <v>162</v>
      </c>
      <c r="C29" s="13">
        <v>6769216.859999999</v>
      </c>
      <c r="D29" s="13">
        <v>-84723</v>
      </c>
      <c r="E29" s="13">
        <f t="shared" si="0"/>
        <v>6684493.859999999</v>
      </c>
      <c r="F29" s="13">
        <f>'- 16 -'!C29</f>
        <v>0</v>
      </c>
      <c r="G29" s="13">
        <f t="shared" si="1"/>
        <v>6684493.859999999</v>
      </c>
    </row>
    <row r="30" spans="1:7" ht="12.75">
      <c r="A30" s="16">
        <v>21</v>
      </c>
      <c r="B30" s="17" t="s">
        <v>163</v>
      </c>
      <c r="C30" s="17">
        <v>19195646</v>
      </c>
      <c r="D30" s="17">
        <v>17601</v>
      </c>
      <c r="E30" s="17">
        <f t="shared" si="0"/>
        <v>19213247</v>
      </c>
      <c r="F30" s="17">
        <f>'- 16 -'!C30</f>
        <v>46280</v>
      </c>
      <c r="G30" s="17">
        <f t="shared" si="1"/>
        <v>19166967</v>
      </c>
    </row>
    <row r="31" spans="1:7" ht="12.75">
      <c r="A31" s="12">
        <v>22</v>
      </c>
      <c r="B31" s="13" t="s">
        <v>164</v>
      </c>
      <c r="C31" s="13">
        <v>11307108</v>
      </c>
      <c r="D31" s="13">
        <v>142757</v>
      </c>
      <c r="E31" s="13">
        <f t="shared" si="0"/>
        <v>11449865</v>
      </c>
      <c r="F31" s="13">
        <f>'- 16 -'!C31</f>
        <v>307017</v>
      </c>
      <c r="G31" s="13">
        <f t="shared" si="1"/>
        <v>11142848</v>
      </c>
    </row>
    <row r="32" spans="1:7" ht="12.75">
      <c r="A32" s="16">
        <v>23</v>
      </c>
      <c r="B32" s="17" t="s">
        <v>165</v>
      </c>
      <c r="C32" s="17">
        <v>8605845</v>
      </c>
      <c r="D32" s="17">
        <v>127612</v>
      </c>
      <c r="E32" s="17">
        <f t="shared" si="0"/>
        <v>8733457</v>
      </c>
      <c r="F32" s="17">
        <f>'- 16 -'!C32</f>
        <v>0</v>
      </c>
      <c r="G32" s="17">
        <f t="shared" si="1"/>
        <v>8733457</v>
      </c>
    </row>
    <row r="33" spans="1:7" ht="12.75">
      <c r="A33" s="12">
        <v>24</v>
      </c>
      <c r="B33" s="13" t="s">
        <v>166</v>
      </c>
      <c r="C33" s="13">
        <v>20651646</v>
      </c>
      <c r="D33" s="13">
        <v>242226</v>
      </c>
      <c r="E33" s="13">
        <f t="shared" si="0"/>
        <v>20893872</v>
      </c>
      <c r="F33" s="13">
        <f>'- 16 -'!C33</f>
        <v>1190</v>
      </c>
      <c r="G33" s="13">
        <f t="shared" si="1"/>
        <v>20892682</v>
      </c>
    </row>
    <row r="34" spans="1:7" ht="12.75">
      <c r="A34" s="16">
        <v>25</v>
      </c>
      <c r="B34" s="17" t="s">
        <v>167</v>
      </c>
      <c r="C34" s="17">
        <v>9064472</v>
      </c>
      <c r="D34" s="17">
        <v>124203</v>
      </c>
      <c r="E34" s="17">
        <f t="shared" si="0"/>
        <v>9188675</v>
      </c>
      <c r="F34" s="17">
        <f>'- 16 -'!C34</f>
        <v>80</v>
      </c>
      <c r="G34" s="17">
        <f t="shared" si="1"/>
        <v>9188595</v>
      </c>
    </row>
    <row r="35" spans="1:7" ht="12.75">
      <c r="A35" s="12">
        <v>26</v>
      </c>
      <c r="B35" s="13" t="s">
        <v>168</v>
      </c>
      <c r="C35" s="13">
        <v>13212375</v>
      </c>
      <c r="D35" s="13">
        <v>62038</v>
      </c>
      <c r="E35" s="13">
        <f t="shared" si="0"/>
        <v>13274413</v>
      </c>
      <c r="F35" s="13">
        <f>'- 16 -'!C35</f>
        <v>0</v>
      </c>
      <c r="G35" s="13">
        <f t="shared" si="1"/>
        <v>13274413</v>
      </c>
    </row>
    <row r="36" spans="1:7" ht="12.75">
      <c r="A36" s="16">
        <v>27</v>
      </c>
      <c r="B36" s="17" t="s">
        <v>169</v>
      </c>
      <c r="C36" s="17">
        <v>5336933</v>
      </c>
      <c r="D36" s="17">
        <v>84858</v>
      </c>
      <c r="E36" s="17">
        <f t="shared" si="0"/>
        <v>5421791</v>
      </c>
      <c r="F36" s="17">
        <f>'- 16 -'!C36</f>
        <v>0</v>
      </c>
      <c r="G36" s="17">
        <f t="shared" si="1"/>
        <v>5421791</v>
      </c>
    </row>
    <row r="37" spans="1:7" ht="12.75">
      <c r="A37" s="12">
        <v>28</v>
      </c>
      <c r="B37" s="13" t="s">
        <v>170</v>
      </c>
      <c r="C37" s="13">
        <v>5607539</v>
      </c>
      <c r="D37" s="13">
        <v>41154</v>
      </c>
      <c r="E37" s="13">
        <f t="shared" si="0"/>
        <v>5648693</v>
      </c>
      <c r="F37" s="13">
        <f>'- 16 -'!C37</f>
        <v>4879</v>
      </c>
      <c r="G37" s="13">
        <f t="shared" si="1"/>
        <v>5643814</v>
      </c>
    </row>
    <row r="38" spans="1:7" ht="12.75">
      <c r="A38" s="16">
        <v>29</v>
      </c>
      <c r="B38" s="17" t="s">
        <v>171</v>
      </c>
      <c r="C38" s="17">
        <v>8345183.62</v>
      </c>
      <c r="D38" s="17">
        <v>41478</v>
      </c>
      <c r="E38" s="17">
        <f t="shared" si="0"/>
        <v>8386661.62</v>
      </c>
      <c r="F38" s="17">
        <f>'- 16 -'!C38</f>
        <v>48</v>
      </c>
      <c r="G38" s="17">
        <f t="shared" si="1"/>
        <v>8386613.62</v>
      </c>
    </row>
    <row r="39" spans="1:7" ht="12.75">
      <c r="A39" s="12">
        <v>30</v>
      </c>
      <c r="B39" s="13" t="s">
        <v>172</v>
      </c>
      <c r="C39" s="13">
        <v>8356758</v>
      </c>
      <c r="D39" s="13">
        <v>176593</v>
      </c>
      <c r="E39" s="13">
        <f t="shared" si="0"/>
        <v>8533351</v>
      </c>
      <c r="F39" s="13">
        <f>'- 16 -'!C39</f>
        <v>0</v>
      </c>
      <c r="G39" s="13">
        <f t="shared" si="1"/>
        <v>8533351</v>
      </c>
    </row>
    <row r="40" spans="1:7" ht="12.75">
      <c r="A40" s="16">
        <v>31</v>
      </c>
      <c r="B40" s="17" t="s">
        <v>173</v>
      </c>
      <c r="C40" s="17">
        <v>9037628</v>
      </c>
      <c r="D40" s="17">
        <v>232515</v>
      </c>
      <c r="E40" s="17">
        <f t="shared" si="0"/>
        <v>9270143</v>
      </c>
      <c r="F40" s="17">
        <f>'- 16 -'!C40</f>
        <v>0</v>
      </c>
      <c r="G40" s="17">
        <f t="shared" si="1"/>
        <v>9270143</v>
      </c>
    </row>
    <row r="41" spans="1:7" ht="12.75">
      <c r="A41" s="12">
        <v>32</v>
      </c>
      <c r="B41" s="13" t="s">
        <v>174</v>
      </c>
      <c r="C41" s="13">
        <v>6007932</v>
      </c>
      <c r="D41" s="13">
        <v>242482</v>
      </c>
      <c r="E41" s="13">
        <f t="shared" si="0"/>
        <v>6250414</v>
      </c>
      <c r="F41" s="13">
        <f>'- 16 -'!C41</f>
        <v>0</v>
      </c>
      <c r="G41" s="13">
        <f t="shared" si="1"/>
        <v>6250414</v>
      </c>
    </row>
    <row r="42" spans="1:7" ht="12.75">
      <c r="A42" s="16">
        <v>33</v>
      </c>
      <c r="B42" s="17" t="s">
        <v>175</v>
      </c>
      <c r="C42" s="17">
        <v>11168153</v>
      </c>
      <c r="D42" s="17">
        <v>103377</v>
      </c>
      <c r="E42" s="17">
        <f t="shared" si="0"/>
        <v>11271530</v>
      </c>
      <c r="F42" s="17">
        <f>'- 16 -'!C42</f>
        <v>0</v>
      </c>
      <c r="G42" s="17">
        <f t="shared" si="1"/>
        <v>11271530</v>
      </c>
    </row>
    <row r="43" spans="1:7" ht="12.75">
      <c r="A43" s="12">
        <v>34</v>
      </c>
      <c r="B43" s="13" t="s">
        <v>176</v>
      </c>
      <c r="C43" s="13">
        <v>5071985</v>
      </c>
      <c r="D43" s="13">
        <v>107912</v>
      </c>
      <c r="E43" s="13">
        <f t="shared" si="0"/>
        <v>5179897</v>
      </c>
      <c r="F43" s="13">
        <f>'- 16 -'!C43</f>
        <v>0</v>
      </c>
      <c r="G43" s="13">
        <f t="shared" si="1"/>
        <v>5179897</v>
      </c>
    </row>
    <row r="44" spans="1:7" ht="12.75">
      <c r="A44" s="16">
        <v>35</v>
      </c>
      <c r="B44" s="17" t="s">
        <v>177</v>
      </c>
      <c r="C44" s="17">
        <v>12362555</v>
      </c>
      <c r="D44" s="17">
        <v>157171</v>
      </c>
      <c r="E44" s="17">
        <f t="shared" si="0"/>
        <v>12519726</v>
      </c>
      <c r="F44" s="17">
        <f>'- 16 -'!C44</f>
        <v>6349</v>
      </c>
      <c r="G44" s="17">
        <f t="shared" si="1"/>
        <v>12513377</v>
      </c>
    </row>
    <row r="45" spans="1:7" ht="12.75">
      <c r="A45" s="12">
        <v>36</v>
      </c>
      <c r="B45" s="13" t="s">
        <v>178</v>
      </c>
      <c r="C45" s="13">
        <v>6930862.86</v>
      </c>
      <c r="D45" s="13">
        <v>77703</v>
      </c>
      <c r="E45" s="13">
        <f t="shared" si="0"/>
        <v>7008565.86</v>
      </c>
      <c r="F45" s="13">
        <f>'- 16 -'!C45</f>
        <v>0</v>
      </c>
      <c r="G45" s="13">
        <f t="shared" si="1"/>
        <v>7008565.86</v>
      </c>
    </row>
    <row r="46" spans="1:7" ht="12.75">
      <c r="A46" s="16">
        <v>37</v>
      </c>
      <c r="B46" s="17" t="s">
        <v>179</v>
      </c>
      <c r="C46" s="17">
        <v>6315889.44</v>
      </c>
      <c r="D46" s="17">
        <v>-31600</v>
      </c>
      <c r="E46" s="17">
        <f t="shared" si="0"/>
        <v>6284289.44</v>
      </c>
      <c r="F46" s="17">
        <f>'- 16 -'!C46</f>
        <v>0</v>
      </c>
      <c r="G46" s="17">
        <f t="shared" si="1"/>
        <v>6284289.44</v>
      </c>
    </row>
    <row r="47" spans="1:7" ht="12.75">
      <c r="A47" s="12">
        <v>38</v>
      </c>
      <c r="B47" s="13" t="s">
        <v>180</v>
      </c>
      <c r="C47" s="13">
        <v>8196000</v>
      </c>
      <c r="D47" s="13">
        <v>220643</v>
      </c>
      <c r="E47" s="13">
        <f t="shared" si="0"/>
        <v>8416643</v>
      </c>
      <c r="F47" s="13">
        <f>'- 16 -'!C47</f>
        <v>0</v>
      </c>
      <c r="G47" s="13">
        <f t="shared" si="1"/>
        <v>8416643</v>
      </c>
    </row>
    <row r="48" spans="1:7" ht="12.75">
      <c r="A48" s="16">
        <v>39</v>
      </c>
      <c r="B48" s="17" t="s">
        <v>181</v>
      </c>
      <c r="C48" s="17">
        <v>13602340</v>
      </c>
      <c r="D48" s="17">
        <v>147932</v>
      </c>
      <c r="E48" s="17">
        <f t="shared" si="0"/>
        <v>13750272</v>
      </c>
      <c r="F48" s="17">
        <f>'- 16 -'!C48</f>
        <v>285</v>
      </c>
      <c r="G48" s="17">
        <f t="shared" si="1"/>
        <v>13749987</v>
      </c>
    </row>
    <row r="49" spans="1:7" ht="12.75">
      <c r="A49" s="12">
        <v>40</v>
      </c>
      <c r="B49" s="13" t="s">
        <v>182</v>
      </c>
      <c r="C49" s="13">
        <v>38892271</v>
      </c>
      <c r="D49" s="13">
        <v>70638</v>
      </c>
      <c r="E49" s="13">
        <f t="shared" si="0"/>
        <v>38962909</v>
      </c>
      <c r="F49" s="13">
        <f>'- 16 -'!C49</f>
        <v>41153</v>
      </c>
      <c r="G49" s="13">
        <f t="shared" si="1"/>
        <v>38921756</v>
      </c>
    </row>
    <row r="50" spans="1:7" ht="12.75">
      <c r="A50" s="16">
        <v>41</v>
      </c>
      <c r="B50" s="17" t="s">
        <v>183</v>
      </c>
      <c r="C50" s="17">
        <v>11327864</v>
      </c>
      <c r="D50" s="17">
        <v>166982</v>
      </c>
      <c r="E50" s="17">
        <f t="shared" si="0"/>
        <v>11494846</v>
      </c>
      <c r="F50" s="17">
        <f>'- 16 -'!C50</f>
        <v>0</v>
      </c>
      <c r="G50" s="17">
        <f t="shared" si="1"/>
        <v>11494846</v>
      </c>
    </row>
    <row r="51" spans="1:7" ht="12.75">
      <c r="A51" s="12">
        <v>42</v>
      </c>
      <c r="B51" s="13" t="s">
        <v>184</v>
      </c>
      <c r="C51" s="13">
        <v>6861605.62</v>
      </c>
      <c r="D51" s="13">
        <v>222685.88</v>
      </c>
      <c r="E51" s="13">
        <f t="shared" si="0"/>
        <v>7084291.5</v>
      </c>
      <c r="F51" s="13">
        <f>'- 16 -'!C51</f>
        <v>0</v>
      </c>
      <c r="G51" s="13">
        <f t="shared" si="1"/>
        <v>7084291.5</v>
      </c>
    </row>
    <row r="52" spans="1:7" ht="12.75">
      <c r="A52" s="16">
        <v>43</v>
      </c>
      <c r="B52" s="17" t="s">
        <v>185</v>
      </c>
      <c r="C52" s="17">
        <v>6035926</v>
      </c>
      <c r="D52" s="17">
        <v>225931</v>
      </c>
      <c r="E52" s="17">
        <f t="shared" si="0"/>
        <v>6261857</v>
      </c>
      <c r="F52" s="17">
        <f>'- 16 -'!C52</f>
        <v>0</v>
      </c>
      <c r="G52" s="17">
        <f t="shared" si="1"/>
        <v>6261857</v>
      </c>
    </row>
    <row r="53" spans="1:7" ht="12.75">
      <c r="A53" s="12">
        <v>44</v>
      </c>
      <c r="B53" s="13" t="s">
        <v>186</v>
      </c>
      <c r="C53" s="13">
        <v>8325933</v>
      </c>
      <c r="D53" s="13">
        <v>88098</v>
      </c>
      <c r="E53" s="13">
        <f t="shared" si="0"/>
        <v>8414031</v>
      </c>
      <c r="F53" s="13">
        <f>'- 16 -'!C53</f>
        <v>0</v>
      </c>
      <c r="G53" s="13">
        <f t="shared" si="1"/>
        <v>8414031</v>
      </c>
    </row>
    <row r="54" spans="1:7" ht="12.75">
      <c r="A54" s="16">
        <v>45</v>
      </c>
      <c r="B54" s="17" t="s">
        <v>187</v>
      </c>
      <c r="C54" s="17">
        <v>10705051.81</v>
      </c>
      <c r="D54" s="17">
        <v>-7039.81</v>
      </c>
      <c r="E54" s="17">
        <f t="shared" si="0"/>
        <v>10698012</v>
      </c>
      <c r="F54" s="17">
        <f>'- 16 -'!C54</f>
        <v>6966</v>
      </c>
      <c r="G54" s="17">
        <f t="shared" si="1"/>
        <v>10691046</v>
      </c>
    </row>
    <row r="55" spans="1:7" ht="12.75">
      <c r="A55" s="12">
        <v>46</v>
      </c>
      <c r="B55" s="13" t="s">
        <v>188</v>
      </c>
      <c r="C55" s="13">
        <v>10267114</v>
      </c>
      <c r="D55" s="13">
        <v>76397</v>
      </c>
      <c r="E55" s="13">
        <f t="shared" si="0"/>
        <v>10343511</v>
      </c>
      <c r="F55" s="13">
        <f>'- 16 -'!C55</f>
        <v>0</v>
      </c>
      <c r="G55" s="13">
        <f t="shared" si="1"/>
        <v>10343511</v>
      </c>
    </row>
    <row r="56" spans="1:7" ht="12.75">
      <c r="A56" s="16">
        <v>47</v>
      </c>
      <c r="B56" s="17" t="s">
        <v>189</v>
      </c>
      <c r="C56" s="17">
        <v>7658831</v>
      </c>
      <c r="D56" s="17">
        <v>111643</v>
      </c>
      <c r="E56" s="17">
        <f t="shared" si="0"/>
        <v>7770474</v>
      </c>
      <c r="F56" s="17">
        <f>'- 16 -'!C56</f>
        <v>0</v>
      </c>
      <c r="G56" s="17">
        <f t="shared" si="1"/>
        <v>7770474</v>
      </c>
    </row>
    <row r="57" spans="1:7" ht="12.75">
      <c r="A57" s="12">
        <v>48</v>
      </c>
      <c r="B57" s="13" t="s">
        <v>190</v>
      </c>
      <c r="C57" s="13">
        <v>54132973.3</v>
      </c>
      <c r="D57" s="13">
        <v>-1337679</v>
      </c>
      <c r="E57" s="13">
        <f t="shared" si="0"/>
        <v>52795294.3</v>
      </c>
      <c r="F57" s="13">
        <f>'- 16 -'!C57</f>
        <v>507239</v>
      </c>
      <c r="G57" s="13">
        <f t="shared" si="1"/>
        <v>52288055.3</v>
      </c>
    </row>
    <row r="58" spans="1:7" ht="12.75">
      <c r="A58" s="16">
        <v>49</v>
      </c>
      <c r="B58" s="17" t="s">
        <v>191</v>
      </c>
      <c r="C58" s="17">
        <v>28616036</v>
      </c>
      <c r="D58" s="17">
        <v>-35440</v>
      </c>
      <c r="E58" s="17">
        <f t="shared" si="0"/>
        <v>28580596</v>
      </c>
      <c r="F58" s="17">
        <f>'- 16 -'!C58</f>
        <v>12050</v>
      </c>
      <c r="G58" s="17">
        <f t="shared" si="1"/>
        <v>28568546</v>
      </c>
    </row>
    <row r="59" spans="1:7" ht="12.75">
      <c r="A59" s="12">
        <v>2264</v>
      </c>
      <c r="B59" s="13" t="s">
        <v>192</v>
      </c>
      <c r="C59" s="13">
        <v>1843065</v>
      </c>
      <c r="D59" s="13">
        <v>-1433</v>
      </c>
      <c r="E59" s="13">
        <f t="shared" si="0"/>
        <v>1841632</v>
      </c>
      <c r="F59" s="13">
        <f>'- 16 -'!C59</f>
        <v>3551</v>
      </c>
      <c r="G59" s="13">
        <f t="shared" si="1"/>
        <v>1838081</v>
      </c>
    </row>
    <row r="60" spans="1:7" ht="12.75">
      <c r="A60" s="16">
        <v>2309</v>
      </c>
      <c r="B60" s="17" t="s">
        <v>193</v>
      </c>
      <c r="C60" s="17">
        <v>2033007</v>
      </c>
      <c r="D60" s="17">
        <v>32017</v>
      </c>
      <c r="E60" s="17">
        <f t="shared" si="0"/>
        <v>2065024</v>
      </c>
      <c r="F60" s="17">
        <f>'- 16 -'!C60</f>
        <v>0</v>
      </c>
      <c r="G60" s="17">
        <f t="shared" si="1"/>
        <v>2065024</v>
      </c>
    </row>
    <row r="61" spans="1:7" ht="12.75">
      <c r="A61" s="12">
        <v>2312</v>
      </c>
      <c r="B61" s="13" t="s">
        <v>194</v>
      </c>
      <c r="C61" s="13">
        <v>1806501</v>
      </c>
      <c r="D61" s="13">
        <v>-2470</v>
      </c>
      <c r="E61" s="13">
        <f t="shared" si="0"/>
        <v>1804031</v>
      </c>
      <c r="F61" s="13">
        <f>'- 16 -'!C61</f>
        <v>0</v>
      </c>
      <c r="G61" s="13">
        <f t="shared" si="1"/>
        <v>1804031</v>
      </c>
    </row>
    <row r="62" spans="1:7" ht="12.75">
      <c r="A62" s="16">
        <v>2355</v>
      </c>
      <c r="B62" s="17" t="s">
        <v>196</v>
      </c>
      <c r="C62" s="17">
        <v>22492489.32</v>
      </c>
      <c r="D62" s="17">
        <v>216859</v>
      </c>
      <c r="E62" s="17">
        <f t="shared" si="0"/>
        <v>22709348.32</v>
      </c>
      <c r="F62" s="17">
        <f>'- 16 -'!C62</f>
        <v>614</v>
      </c>
      <c r="G62" s="17">
        <f t="shared" si="1"/>
        <v>22708734.32</v>
      </c>
    </row>
    <row r="63" spans="1:7" ht="12.75">
      <c r="A63" s="12">
        <v>2439</v>
      </c>
      <c r="B63" s="13" t="s">
        <v>197</v>
      </c>
      <c r="C63" s="13">
        <v>996244.03</v>
      </c>
      <c r="D63" s="13">
        <v>19505</v>
      </c>
      <c r="E63" s="13">
        <f t="shared" si="0"/>
        <v>1015749.03</v>
      </c>
      <c r="F63" s="13">
        <f>'- 16 -'!C63</f>
        <v>0</v>
      </c>
      <c r="G63" s="13">
        <f t="shared" si="1"/>
        <v>1015749.03</v>
      </c>
    </row>
    <row r="64" spans="1:7" ht="12.75">
      <c r="A64" s="16">
        <v>2460</v>
      </c>
      <c r="B64" s="17" t="s">
        <v>198</v>
      </c>
      <c r="C64" s="17">
        <v>2585364</v>
      </c>
      <c r="D64" s="17">
        <v>0</v>
      </c>
      <c r="E64" s="17">
        <f t="shared" si="0"/>
        <v>2585364</v>
      </c>
      <c r="F64" s="17">
        <f>'- 16 -'!C64</f>
        <v>0</v>
      </c>
      <c r="G64" s="17">
        <f t="shared" si="1"/>
        <v>2585364</v>
      </c>
    </row>
    <row r="65" spans="1:7" ht="12.75">
      <c r="A65" s="12">
        <v>3000</v>
      </c>
      <c r="B65" s="13" t="s">
        <v>199</v>
      </c>
      <c r="C65" s="13">
        <v>5039923</v>
      </c>
      <c r="D65" s="13">
        <v>61793</v>
      </c>
      <c r="E65" s="13">
        <f t="shared" si="0"/>
        <v>5101716</v>
      </c>
      <c r="F65" s="13">
        <f>'- 16 -'!C65</f>
        <v>297834</v>
      </c>
      <c r="G65" s="13">
        <f t="shared" si="1"/>
        <v>4803882</v>
      </c>
    </row>
    <row r="66" ht="4.5" customHeight="1"/>
    <row r="67" spans="1:7" ht="12.75">
      <c r="A67" s="23"/>
      <c r="B67" s="24" t="s">
        <v>200</v>
      </c>
      <c r="C67" s="24">
        <f>SUM(C11:C65)</f>
        <v>1135289882.79</v>
      </c>
      <c r="D67" s="24">
        <f>SUM(D11:D65)</f>
        <v>-1089080.0399999998</v>
      </c>
      <c r="E67" s="24">
        <f>SUM(E11:E65)</f>
        <v>1134200802.75</v>
      </c>
      <c r="F67" s="24">
        <f>SUM(F11:F65)</f>
        <v>8003343.2</v>
      </c>
      <c r="G67" s="24">
        <f>SUM(G11:G65)</f>
        <v>1126197459.5500002</v>
      </c>
    </row>
    <row r="68" ht="4.5" customHeight="1"/>
    <row r="69" spans="1:7" ht="12.75">
      <c r="A69" s="16">
        <v>2155</v>
      </c>
      <c r="B69" s="17" t="s">
        <v>201</v>
      </c>
      <c r="C69" s="17">
        <v>1252784.29</v>
      </c>
      <c r="D69" s="17">
        <v>-192474.74</v>
      </c>
      <c r="E69" s="17">
        <f>C69+D69</f>
        <v>1060309.55</v>
      </c>
      <c r="F69" s="17">
        <f>'- 16 -'!C69</f>
        <v>550.58</v>
      </c>
      <c r="G69" s="17">
        <f>E69-F69</f>
        <v>1059758.97</v>
      </c>
    </row>
    <row r="70" spans="1:7" ht="12.75">
      <c r="A70" s="12">
        <v>2408</v>
      </c>
      <c r="B70" s="13" t="s">
        <v>203</v>
      </c>
      <c r="C70" s="13">
        <v>2394568</v>
      </c>
      <c r="D70" s="13">
        <v>-5556</v>
      </c>
      <c r="E70" s="13">
        <f>C70+D70</f>
        <v>2389012</v>
      </c>
      <c r="F70" s="13">
        <f>'- 16 -'!C70</f>
        <v>3056</v>
      </c>
      <c r="G70" s="13">
        <f>E70-F70</f>
        <v>2385956</v>
      </c>
    </row>
    <row r="71" ht="6.75" customHeight="1"/>
    <row r="72" spans="1:7" ht="12" customHeight="1">
      <c r="A72" s="63" t="s">
        <v>327</v>
      </c>
      <c r="B72" s="313" t="s">
        <v>382</v>
      </c>
      <c r="C72" s="274"/>
      <c r="D72" s="274"/>
      <c r="E72" s="274"/>
      <c r="F72" s="274"/>
      <c r="G72" s="274"/>
    </row>
    <row r="73" spans="1:7" ht="12" customHeight="1">
      <c r="A73" s="63" t="s">
        <v>385</v>
      </c>
      <c r="B73" s="313" t="s">
        <v>433</v>
      </c>
      <c r="C73" s="274"/>
      <c r="D73" s="274"/>
      <c r="E73" s="274"/>
      <c r="F73" s="274"/>
      <c r="G73" s="274"/>
    </row>
    <row r="74" spans="1:7" ht="12" customHeight="1">
      <c r="A74" s="63"/>
      <c r="B74" s="313" t="s">
        <v>516</v>
      </c>
      <c r="C74" s="274"/>
      <c r="D74" s="274"/>
      <c r="E74" s="274"/>
      <c r="F74" s="274"/>
      <c r="G74" s="274"/>
    </row>
    <row r="75" spans="1:7" ht="12" customHeight="1">
      <c r="A75" s="63" t="s">
        <v>383</v>
      </c>
      <c r="B75" s="313" t="s">
        <v>503</v>
      </c>
      <c r="C75" s="274"/>
      <c r="D75" s="274"/>
      <c r="E75" s="274"/>
      <c r="F75" s="274"/>
      <c r="G75" s="274"/>
    </row>
    <row r="76" spans="1:7" ht="12" customHeight="1">
      <c r="A76" s="63" t="s">
        <v>384</v>
      </c>
      <c r="B76" s="313" t="s">
        <v>381</v>
      </c>
      <c r="C76" s="274"/>
      <c r="D76" s="274"/>
      <c r="E76" s="274"/>
      <c r="F76" s="274"/>
      <c r="G76" s="274"/>
    </row>
    <row r="77" ht="12" customHeight="1"/>
  </sheetData>
  <printOptions/>
  <pageMargins left="0.5905511811023623" right="0" top="0.5905511811023623" bottom="0" header="0.31496062992125984" footer="0"/>
  <pageSetup fitToHeight="1" fitToWidth="1" horizontalDpi="600" verticalDpi="600" orientation="portrait" scale="80" r:id="rId1"/>
  <headerFooter alignWithMargins="0">
    <oddHeader>&amp;C&amp;"Times New Roman,Bold"&amp;12&amp;A</oddHeader>
  </headerFooter>
</worksheet>
</file>

<file path=xl/worksheets/sheet20.xml><?xml version="1.0" encoding="utf-8"?>
<worksheet xmlns="http://schemas.openxmlformats.org/spreadsheetml/2006/main" xmlns:r="http://schemas.openxmlformats.org/officeDocument/2006/relationships">
  <sheetPr codeName="Sheet19">
    <pageSetUpPr fitToPage="1"/>
  </sheetPr>
  <dimension ref="A1:F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20.83203125" style="97" customWidth="1"/>
    <col min="4" max="5" width="15.83203125" style="97" customWidth="1"/>
    <col min="6" max="6" width="43.83203125" style="97" customWidth="1"/>
    <col min="7" max="16384" width="15.83203125" style="97" customWidth="1"/>
  </cols>
  <sheetData>
    <row r="1" spans="1:6" ht="6.75" customHeight="1">
      <c r="A1" s="20"/>
      <c r="B1" s="95"/>
      <c r="C1" s="161"/>
      <c r="D1" s="161"/>
      <c r="E1" s="161"/>
      <c r="F1" s="161"/>
    </row>
    <row r="2" spans="1:6" ht="12.75">
      <c r="A2" s="7"/>
      <c r="B2" s="98"/>
      <c r="C2" s="224" t="s">
        <v>0</v>
      </c>
      <c r="D2" s="225"/>
      <c r="E2" s="224"/>
      <c r="F2" s="250" t="s">
        <v>395</v>
      </c>
    </row>
    <row r="3" spans="1:6" ht="12.75">
      <c r="A3" s="8"/>
      <c r="B3" s="101"/>
      <c r="C3" s="227" t="str">
        <f>YEAR</f>
        <v>OPERATING FUND ACTUAL 1997/98</v>
      </c>
      <c r="D3" s="228"/>
      <c r="E3" s="227"/>
      <c r="F3" s="251"/>
    </row>
    <row r="4" spans="1:6" ht="12.75">
      <c r="A4" s="9"/>
      <c r="C4" s="161"/>
      <c r="D4" s="161"/>
      <c r="E4" s="161"/>
      <c r="F4" s="161"/>
    </row>
    <row r="5" spans="1:6" ht="16.5">
      <c r="A5" s="9"/>
      <c r="C5" s="430" t="s">
        <v>489</v>
      </c>
      <c r="D5" s="252"/>
      <c r="E5" s="266"/>
      <c r="F5" s="161"/>
    </row>
    <row r="6" spans="1:6" ht="12.75">
      <c r="A6" s="9"/>
      <c r="C6" s="76" t="s">
        <v>21</v>
      </c>
      <c r="D6" s="74"/>
      <c r="E6" s="75"/>
      <c r="F6" s="203"/>
    </row>
    <row r="7" spans="3:6" ht="12.75">
      <c r="C7" s="77" t="s">
        <v>19</v>
      </c>
      <c r="D7" s="78"/>
      <c r="E7" s="79"/>
      <c r="F7" s="161"/>
    </row>
    <row r="8" spans="1:6" ht="12.75">
      <c r="A8" s="109"/>
      <c r="B8" s="54"/>
      <c r="C8" s="161"/>
      <c r="D8" s="259"/>
      <c r="E8" s="260" t="s">
        <v>90</v>
      </c>
      <c r="F8" s="161"/>
    </row>
    <row r="9" spans="1:5" ht="12.75">
      <c r="A9" s="60" t="s">
        <v>121</v>
      </c>
      <c r="B9" s="61" t="s">
        <v>122</v>
      </c>
      <c r="C9" s="84" t="s">
        <v>123</v>
      </c>
      <c r="D9" s="85" t="s">
        <v>124</v>
      </c>
      <c r="E9" s="85" t="s">
        <v>125</v>
      </c>
    </row>
    <row r="10" spans="1:2" ht="4.5" customHeight="1">
      <c r="A10" s="86"/>
      <c r="B10" s="86"/>
    </row>
    <row r="11" spans="1:5" ht="12.75">
      <c r="A11" s="112">
        <v>1</v>
      </c>
      <c r="B11" s="113" t="s">
        <v>144</v>
      </c>
      <c r="C11" s="243">
        <v>0</v>
      </c>
      <c r="D11" s="270">
        <f>C11/'- 3 -'!E11</f>
        <v>0</v>
      </c>
      <c r="E11" s="243">
        <f>IF(AND(C11&gt;0,'- 7 -'!F11=0),"N/A ",IF(C11&gt;0,C11/'- 7 -'!F11,0))</f>
        <v>0</v>
      </c>
    </row>
    <row r="12" spans="1:5" ht="12.75">
      <c r="A12" s="115">
        <v>2</v>
      </c>
      <c r="B12" s="116" t="s">
        <v>145</v>
      </c>
      <c r="C12" s="242">
        <v>0</v>
      </c>
      <c r="D12" s="271">
        <f>C12/'- 3 -'!E12</f>
        <v>0</v>
      </c>
      <c r="E12" s="242">
        <f>IF(AND(C12&gt;0,'- 7 -'!F12=0),"N/A ",IF(C12&gt;0,C12/'- 7 -'!F12,0))</f>
        <v>0</v>
      </c>
    </row>
    <row r="13" spans="1:5" ht="12.75">
      <c r="A13" s="112">
        <v>3</v>
      </c>
      <c r="B13" s="113" t="s">
        <v>146</v>
      </c>
      <c r="C13" s="243">
        <v>0</v>
      </c>
      <c r="D13" s="270">
        <f>C13/'- 3 -'!E13</f>
        <v>0</v>
      </c>
      <c r="E13" s="243">
        <f>IF(AND(C13&gt;0,'- 7 -'!F13=0),"N/A ",IF(C13&gt;0,C13/'- 7 -'!F13,0))</f>
        <v>0</v>
      </c>
    </row>
    <row r="14" spans="1:5" ht="12.75">
      <c r="A14" s="115">
        <v>4</v>
      </c>
      <c r="B14" s="116" t="s">
        <v>147</v>
      </c>
      <c r="C14" s="242">
        <v>65542</v>
      </c>
      <c r="D14" s="271">
        <f>C14/'- 3 -'!E14</f>
        <v>0.002329420389014129</v>
      </c>
      <c r="E14" s="242">
        <f>IF(AND(C14&gt;0,'- 7 -'!F14=0),"N/A ",IF(C14&gt;0,C14/'- 7 -'!F14,0))</f>
        <v>2340.785714285714</v>
      </c>
    </row>
    <row r="15" spans="1:5" ht="12.75">
      <c r="A15" s="112">
        <v>5</v>
      </c>
      <c r="B15" s="113" t="s">
        <v>148</v>
      </c>
      <c r="C15" s="243">
        <v>0</v>
      </c>
      <c r="D15" s="270">
        <f>C15/'- 3 -'!E15</f>
        <v>0</v>
      </c>
      <c r="E15" s="243">
        <f>IF(AND(C15&gt;0,'- 7 -'!F15=0),"N/A ",IF(C15&gt;0,C15/'- 7 -'!F15,0))</f>
        <v>0</v>
      </c>
    </row>
    <row r="16" spans="1:5" ht="12.75">
      <c r="A16" s="115">
        <v>6</v>
      </c>
      <c r="B16" s="116" t="s">
        <v>149</v>
      </c>
      <c r="C16" s="242">
        <v>0</v>
      </c>
      <c r="D16" s="271">
        <f>C16/'- 3 -'!E16</f>
        <v>0</v>
      </c>
      <c r="E16" s="242">
        <f>IF(AND(C16&gt;0,'- 7 -'!F16=0),"N/A ",IF(C16&gt;0,C16/'- 7 -'!F16,0))</f>
        <v>0</v>
      </c>
    </row>
    <row r="17" spans="1:5" ht="12.75">
      <c r="A17" s="112">
        <v>8</v>
      </c>
      <c r="B17" s="113" t="s">
        <v>150</v>
      </c>
      <c r="C17" s="243">
        <v>0</v>
      </c>
      <c r="D17" s="270">
        <f>C17/'- 3 -'!E17</f>
        <v>0</v>
      </c>
      <c r="E17" s="243">
        <f>IF(AND(C17&gt;0,'- 7 -'!F17=0),"N/A ",IF(C17&gt;0,C17/'- 7 -'!F17,0))</f>
        <v>0</v>
      </c>
    </row>
    <row r="18" spans="1:5" ht="12.75">
      <c r="A18" s="115">
        <v>9</v>
      </c>
      <c r="B18" s="116" t="s">
        <v>151</v>
      </c>
      <c r="C18" s="18">
        <v>0</v>
      </c>
      <c r="D18" s="271">
        <f>C18/'- 3 -'!E18</f>
        <v>0</v>
      </c>
      <c r="E18" s="242">
        <f>IF(AND(C18&gt;0,'- 7 -'!F18=0),"N/A ",IF(C18&gt;0,C18/'- 7 -'!F18,0))</f>
        <v>0</v>
      </c>
    </row>
    <row r="19" spans="1:5" ht="12.75">
      <c r="A19" s="112">
        <v>10</v>
      </c>
      <c r="B19" s="113" t="s">
        <v>152</v>
      </c>
      <c r="C19" s="243">
        <v>264854</v>
      </c>
      <c r="D19" s="270">
        <f>C19/'- 3 -'!E19</f>
        <v>0.005084493171226615</v>
      </c>
      <c r="E19" s="243">
        <f>IF(AND(C19&gt;0,'- 7 -'!F19=0),"N/A ",IF(C19&gt;0,C19/'- 7 -'!F19,0))</f>
        <v>3009.7045454545455</v>
      </c>
    </row>
    <row r="20" spans="1:5" ht="12.75">
      <c r="A20" s="115">
        <v>11</v>
      </c>
      <c r="B20" s="116" t="s">
        <v>153</v>
      </c>
      <c r="C20" s="242">
        <v>0</v>
      </c>
      <c r="D20" s="271">
        <f>C20/'- 3 -'!E20</f>
        <v>0</v>
      </c>
      <c r="E20" s="242">
        <f>IF(AND(C20&gt;0,'- 7 -'!F20=0),"N/A ",IF(C20&gt;0,C20/'- 7 -'!F20,0))</f>
        <v>0</v>
      </c>
    </row>
    <row r="21" spans="1:5" ht="12.75">
      <c r="A21" s="112">
        <v>12</v>
      </c>
      <c r="B21" s="113" t="s">
        <v>154</v>
      </c>
      <c r="C21" s="243">
        <v>0</v>
      </c>
      <c r="D21" s="270">
        <f>C21/'- 3 -'!E21</f>
        <v>0</v>
      </c>
      <c r="E21" s="243">
        <f>IF(AND(C21&gt;0,'- 7 -'!F21=0),"N/A ",IF(C21&gt;0,C21/'- 7 -'!F21,0))</f>
        <v>0</v>
      </c>
    </row>
    <row r="22" spans="1:5" ht="12.75">
      <c r="A22" s="115">
        <v>13</v>
      </c>
      <c r="B22" s="116" t="s">
        <v>155</v>
      </c>
      <c r="C22" s="242">
        <v>0</v>
      </c>
      <c r="D22" s="271">
        <f>C22/'- 3 -'!E22</f>
        <v>0</v>
      </c>
      <c r="E22" s="242">
        <f>IF(AND(C22&gt;0,'- 7 -'!F22=0),"N/A ",IF(C22&gt;0,C22/'- 7 -'!F22,0))</f>
        <v>0</v>
      </c>
    </row>
    <row r="23" spans="1:5" ht="12.75">
      <c r="A23" s="112">
        <v>14</v>
      </c>
      <c r="B23" s="113" t="s">
        <v>156</v>
      </c>
      <c r="C23" s="243">
        <v>179339</v>
      </c>
      <c r="D23" s="270">
        <f>C23/'- 3 -'!E23</f>
        <v>0.008520652696848652</v>
      </c>
      <c r="E23" s="243">
        <f>IF(AND(C23&gt;0,'- 7 -'!F23=0),"N/A ",IF(C23&gt;0,C23/'- 7 -'!F23,0))</f>
        <v>2490.8194444444443</v>
      </c>
    </row>
    <row r="24" spans="1:5" ht="12.75">
      <c r="A24" s="115">
        <v>15</v>
      </c>
      <c r="B24" s="116" t="s">
        <v>157</v>
      </c>
      <c r="C24" s="242">
        <v>0</v>
      </c>
      <c r="D24" s="271">
        <f>C24/'- 3 -'!E24</f>
        <v>0</v>
      </c>
      <c r="E24" s="242">
        <f>IF(AND(C24&gt;0,'- 7 -'!F24=0),"N/A ",IF(C24&gt;0,C24/'- 7 -'!F24,0))</f>
        <v>0</v>
      </c>
    </row>
    <row r="25" spans="1:5" ht="12.75">
      <c r="A25" s="112">
        <v>16</v>
      </c>
      <c r="B25" s="113" t="s">
        <v>158</v>
      </c>
      <c r="C25" s="243">
        <v>0</v>
      </c>
      <c r="D25" s="270">
        <f>C25/'- 3 -'!E25</f>
        <v>0</v>
      </c>
      <c r="E25" s="243">
        <f>IF(AND(C25&gt;0,'- 7 -'!F25=0),"N/A ",IF(C25&gt;0,C25/'- 7 -'!F25,0))</f>
        <v>0</v>
      </c>
    </row>
    <row r="26" spans="1:5" ht="12.75">
      <c r="A26" s="115">
        <v>17</v>
      </c>
      <c r="B26" s="116" t="s">
        <v>159</v>
      </c>
      <c r="C26" s="242">
        <v>0</v>
      </c>
      <c r="D26" s="271">
        <f>C26/'- 3 -'!E26</f>
        <v>0</v>
      </c>
      <c r="E26" s="242">
        <f>IF(AND(C26&gt;0,'- 7 -'!F26=0),"N/A ",IF(C26&gt;0,C26/'- 7 -'!F26,0))</f>
        <v>0</v>
      </c>
    </row>
    <row r="27" spans="1:5" ht="12.75">
      <c r="A27" s="112">
        <v>18</v>
      </c>
      <c r="B27" s="113" t="s">
        <v>160</v>
      </c>
      <c r="C27" s="243">
        <v>0</v>
      </c>
      <c r="D27" s="270">
        <f>C27/'- 3 -'!E27</f>
        <v>0</v>
      </c>
      <c r="E27" s="243">
        <f>IF(AND(C27&gt;0,'- 7 -'!F27=0),"N/A ",IF(C27&gt;0,C27/'- 7 -'!F27,0))</f>
        <v>0</v>
      </c>
    </row>
    <row r="28" spans="1:5" ht="12.75">
      <c r="A28" s="115">
        <v>19</v>
      </c>
      <c r="B28" s="116" t="s">
        <v>161</v>
      </c>
      <c r="C28" s="242">
        <v>0</v>
      </c>
      <c r="D28" s="271">
        <f>C28/'- 3 -'!E28</f>
        <v>0</v>
      </c>
      <c r="E28" s="242">
        <f>IF(AND(C28&gt;0,'- 7 -'!F28=0),"N/A ",IF(C28&gt;0,C28/'- 7 -'!F28,0))</f>
        <v>0</v>
      </c>
    </row>
    <row r="29" spans="1:5" ht="12.75">
      <c r="A29" s="112">
        <v>20</v>
      </c>
      <c r="B29" s="113" t="s">
        <v>162</v>
      </c>
      <c r="C29" s="243">
        <v>0</v>
      </c>
      <c r="D29" s="270">
        <f>C29/'- 3 -'!E29</f>
        <v>0</v>
      </c>
      <c r="E29" s="243">
        <f>IF(AND(C29&gt;0,'- 7 -'!F29=0),"N/A ",IF(C29&gt;0,C29/'- 7 -'!F29,0))</f>
        <v>0</v>
      </c>
    </row>
    <row r="30" spans="1:5" ht="12.75">
      <c r="A30" s="115">
        <v>21</v>
      </c>
      <c r="B30" s="116" t="s">
        <v>163</v>
      </c>
      <c r="C30" s="242">
        <v>0</v>
      </c>
      <c r="D30" s="271">
        <f>C30/'- 3 -'!E30</f>
        <v>0</v>
      </c>
      <c r="E30" s="242">
        <f>IF(AND(C30&gt;0,'- 7 -'!F30=0),"N/A ",IF(C30&gt;0,C30/'- 7 -'!F30,0))</f>
        <v>0</v>
      </c>
    </row>
    <row r="31" spans="1:5" ht="12.75">
      <c r="A31" s="112">
        <v>22</v>
      </c>
      <c r="B31" s="113" t="s">
        <v>164</v>
      </c>
      <c r="C31" s="243">
        <v>108441</v>
      </c>
      <c r="D31" s="270">
        <f>C31/'- 3 -'!E31</f>
        <v>0.009470941360443987</v>
      </c>
      <c r="E31" s="243">
        <f>IF(AND(C31&gt;0,'- 7 -'!F31=0),"N/A ",IF(C31&gt;0,C31/'- 7 -'!F31,0))</f>
        <v>4518.375</v>
      </c>
    </row>
    <row r="32" spans="1:5" ht="12.75">
      <c r="A32" s="115">
        <v>23</v>
      </c>
      <c r="B32" s="116" t="s">
        <v>165</v>
      </c>
      <c r="C32" s="242">
        <v>0</v>
      </c>
      <c r="D32" s="271">
        <f>C32/'- 3 -'!E32</f>
        <v>0</v>
      </c>
      <c r="E32" s="242">
        <f>IF(AND(C32&gt;0,'- 7 -'!F32=0),"N/A ",IF(C32&gt;0,C32/'- 7 -'!F32,0))</f>
        <v>0</v>
      </c>
    </row>
    <row r="33" spans="1:5" ht="12.75">
      <c r="A33" s="112">
        <v>24</v>
      </c>
      <c r="B33" s="113" t="s">
        <v>166</v>
      </c>
      <c r="C33" s="243">
        <v>0</v>
      </c>
      <c r="D33" s="270">
        <f>C33/'- 3 -'!E33</f>
        <v>0</v>
      </c>
      <c r="E33" s="243">
        <f>IF(AND(C33&gt;0,'- 7 -'!F33=0),"N/A ",IF(C33&gt;0,C33/'- 7 -'!F33,0))</f>
        <v>0</v>
      </c>
    </row>
    <row r="34" spans="1:5" ht="12.75">
      <c r="A34" s="115">
        <v>25</v>
      </c>
      <c r="B34" s="116" t="s">
        <v>167</v>
      </c>
      <c r="C34" s="242">
        <v>0</v>
      </c>
      <c r="D34" s="271">
        <f>C34/'- 3 -'!E34</f>
        <v>0</v>
      </c>
      <c r="E34" s="242">
        <f>IF(AND(C34&gt;0,'- 7 -'!F34=0),"N/A ",IF(C34&gt;0,C34/'- 7 -'!F34,0))</f>
        <v>0</v>
      </c>
    </row>
    <row r="35" spans="1:5" ht="12.75">
      <c r="A35" s="112">
        <v>26</v>
      </c>
      <c r="B35" s="113" t="s">
        <v>168</v>
      </c>
      <c r="C35" s="243">
        <v>0</v>
      </c>
      <c r="D35" s="270">
        <f>C35/'- 3 -'!E35</f>
        <v>0</v>
      </c>
      <c r="E35" s="243">
        <f>IF(AND(C35&gt;0,'- 7 -'!F35=0),"N/A ",IF(C35&gt;0,C35/'- 7 -'!F35,0))</f>
        <v>0</v>
      </c>
    </row>
    <row r="36" spans="1:5" ht="12.75">
      <c r="A36" s="115">
        <v>27</v>
      </c>
      <c r="B36" s="116" t="s">
        <v>169</v>
      </c>
      <c r="C36" s="242">
        <v>0</v>
      </c>
      <c r="D36" s="271">
        <f>C36/'- 3 -'!E36</f>
        <v>0</v>
      </c>
      <c r="E36" s="242">
        <f>IF(AND(C36&gt;0,'- 7 -'!F36=0),"N/A ",IF(C36&gt;0,C36/'- 7 -'!F36,0))</f>
        <v>0</v>
      </c>
    </row>
    <row r="37" spans="1:5" ht="12.75">
      <c r="A37" s="112">
        <v>28</v>
      </c>
      <c r="B37" s="113" t="s">
        <v>170</v>
      </c>
      <c r="C37" s="243">
        <v>0</v>
      </c>
      <c r="D37" s="270">
        <f>C37/'- 3 -'!E37</f>
        <v>0</v>
      </c>
      <c r="E37" s="243">
        <f>IF(AND(C37&gt;0,'- 7 -'!F37=0),"N/A ",IF(C37&gt;0,C37/'- 7 -'!F37,0))</f>
        <v>0</v>
      </c>
    </row>
    <row r="38" spans="1:5" ht="12.75">
      <c r="A38" s="115">
        <v>29</v>
      </c>
      <c r="B38" s="116" t="s">
        <v>171</v>
      </c>
      <c r="C38" s="242">
        <v>0</v>
      </c>
      <c r="D38" s="271">
        <f>C38/'- 3 -'!E38</f>
        <v>0</v>
      </c>
      <c r="E38" s="242">
        <f>IF(AND(C38&gt;0,'- 7 -'!F38=0),"N/A ",IF(C38&gt;0,C38/'- 7 -'!F38,0))</f>
        <v>0</v>
      </c>
    </row>
    <row r="39" spans="1:5" ht="12.75">
      <c r="A39" s="112">
        <v>30</v>
      </c>
      <c r="B39" s="113" t="s">
        <v>172</v>
      </c>
      <c r="C39" s="243">
        <v>0</v>
      </c>
      <c r="D39" s="270">
        <f>C39/'- 3 -'!E39</f>
        <v>0</v>
      </c>
      <c r="E39" s="243">
        <f>IF(AND(C39&gt;0,'- 7 -'!F39=0),"N/A ",IF(C39&gt;0,C39/'- 7 -'!F39,0))</f>
        <v>0</v>
      </c>
    </row>
    <row r="40" spans="1:5" ht="12.75">
      <c r="A40" s="115">
        <v>31</v>
      </c>
      <c r="B40" s="116" t="s">
        <v>173</v>
      </c>
      <c r="C40" s="242">
        <v>0</v>
      </c>
      <c r="D40" s="271">
        <f>C40/'- 3 -'!E40</f>
        <v>0</v>
      </c>
      <c r="E40" s="242">
        <f>IF(AND(C40&gt;0,'- 7 -'!F40=0),"N/A ",IF(C40&gt;0,C40/'- 7 -'!F40,0))</f>
        <v>0</v>
      </c>
    </row>
    <row r="41" spans="1:5" ht="12.75">
      <c r="A41" s="112">
        <v>32</v>
      </c>
      <c r="B41" s="113" t="s">
        <v>174</v>
      </c>
      <c r="C41" s="243">
        <v>0</v>
      </c>
      <c r="D41" s="270">
        <f>C41/'- 3 -'!E41</f>
        <v>0</v>
      </c>
      <c r="E41" s="243">
        <f>IF(AND(C41&gt;0,'- 7 -'!F41=0),"N/A ",IF(C41&gt;0,C41/'- 7 -'!F41,0))</f>
        <v>0</v>
      </c>
    </row>
    <row r="42" spans="1:5" ht="12.75">
      <c r="A42" s="115">
        <v>33</v>
      </c>
      <c r="B42" s="116" t="s">
        <v>175</v>
      </c>
      <c r="C42" s="242">
        <v>0</v>
      </c>
      <c r="D42" s="271">
        <f>C42/'- 3 -'!E42</f>
        <v>0</v>
      </c>
      <c r="E42" s="242">
        <f>IF(AND(C42&gt;0,'- 7 -'!F42=0),"N/A ",IF(C42&gt;0,C42/'- 7 -'!F42,0))</f>
        <v>0</v>
      </c>
    </row>
    <row r="43" spans="1:5" ht="12.75">
      <c r="A43" s="112">
        <v>34</v>
      </c>
      <c r="B43" s="113" t="s">
        <v>176</v>
      </c>
      <c r="C43" s="243">
        <v>0</v>
      </c>
      <c r="D43" s="270">
        <f>C43/'- 3 -'!E43</f>
        <v>0</v>
      </c>
      <c r="E43" s="243">
        <f>IF(AND(C43&gt;0,'- 7 -'!F43=0),"N/A ",IF(C43&gt;0,C43/'- 7 -'!F43,0))</f>
        <v>0</v>
      </c>
    </row>
    <row r="44" spans="1:5" ht="12.75">
      <c r="A44" s="115">
        <v>35</v>
      </c>
      <c r="B44" s="116" t="s">
        <v>177</v>
      </c>
      <c r="C44" s="242">
        <v>0</v>
      </c>
      <c r="D44" s="271">
        <f>C44/'- 3 -'!E44</f>
        <v>0</v>
      </c>
      <c r="E44" s="242">
        <f>IF(AND(C44&gt;0,'- 7 -'!F44=0),"N/A ",IF(C44&gt;0,C44/'- 7 -'!F44,0))</f>
        <v>0</v>
      </c>
    </row>
    <row r="45" spans="1:5" ht="12.75">
      <c r="A45" s="112">
        <v>36</v>
      </c>
      <c r="B45" s="113" t="s">
        <v>178</v>
      </c>
      <c r="C45" s="243">
        <v>0</v>
      </c>
      <c r="D45" s="270">
        <f>C45/'- 3 -'!E45</f>
        <v>0</v>
      </c>
      <c r="E45" s="243">
        <f>IF(AND(C45&gt;0,'- 7 -'!F45=0),"N/A ",IF(C45&gt;0,C45/'- 7 -'!F45,0))</f>
        <v>0</v>
      </c>
    </row>
    <row r="46" spans="1:5" ht="12.75">
      <c r="A46" s="115">
        <v>37</v>
      </c>
      <c r="B46" s="116" t="s">
        <v>179</v>
      </c>
      <c r="C46" s="242">
        <v>0</v>
      </c>
      <c r="D46" s="271">
        <f>C46/'- 3 -'!E46</f>
        <v>0</v>
      </c>
      <c r="E46" s="242">
        <f>IF(AND(C46&gt;0,'- 7 -'!F46=0),"N/A ",IF(C46&gt;0,C46/'- 7 -'!F46,0))</f>
        <v>0</v>
      </c>
    </row>
    <row r="47" spans="1:5" ht="12.75">
      <c r="A47" s="112">
        <v>38</v>
      </c>
      <c r="B47" s="113" t="s">
        <v>180</v>
      </c>
      <c r="C47" s="243">
        <v>0</v>
      </c>
      <c r="D47" s="270">
        <f>C47/'- 3 -'!E47</f>
        <v>0</v>
      </c>
      <c r="E47" s="243">
        <f>IF(AND(C47&gt;0,'- 7 -'!F47=0),"N/A ",IF(C47&gt;0,C47/'- 7 -'!F47,0))</f>
        <v>0</v>
      </c>
    </row>
    <row r="48" spans="1:5" ht="12.75">
      <c r="A48" s="115">
        <v>39</v>
      </c>
      <c r="B48" s="116" t="s">
        <v>181</v>
      </c>
      <c r="C48" s="242">
        <v>0</v>
      </c>
      <c r="D48" s="271">
        <f>C48/'- 3 -'!E48</f>
        <v>0</v>
      </c>
      <c r="E48" s="242">
        <f>IF(AND(C48&gt;0,'- 7 -'!F48=0),"N/A ",IF(C48&gt;0,C48/'- 7 -'!F48,0))</f>
        <v>0</v>
      </c>
    </row>
    <row r="49" spans="1:5" ht="12.75">
      <c r="A49" s="112">
        <v>40</v>
      </c>
      <c r="B49" s="113" t="s">
        <v>182</v>
      </c>
      <c r="C49" s="243">
        <v>0</v>
      </c>
      <c r="D49" s="270">
        <f>C49/'- 3 -'!E49</f>
        <v>0</v>
      </c>
      <c r="E49" s="243">
        <f>IF(AND(C49&gt;0,'- 7 -'!F49=0),"N/A ",IF(C49&gt;0,C49/'- 7 -'!F49,0))</f>
        <v>0</v>
      </c>
    </row>
    <row r="50" spans="1:5" ht="12.75">
      <c r="A50" s="115">
        <v>41</v>
      </c>
      <c r="B50" s="116" t="s">
        <v>183</v>
      </c>
      <c r="C50" s="242">
        <v>0</v>
      </c>
      <c r="D50" s="271">
        <f>C50/'- 3 -'!E50</f>
        <v>0</v>
      </c>
      <c r="E50" s="242">
        <f>IF(AND(C50&gt;0,'- 7 -'!F50=0),"N/A ",IF(C50&gt;0,C50/'- 7 -'!F50,0))</f>
        <v>0</v>
      </c>
    </row>
    <row r="51" spans="1:5" ht="12.75">
      <c r="A51" s="112">
        <v>42</v>
      </c>
      <c r="B51" s="113" t="s">
        <v>184</v>
      </c>
      <c r="C51" s="243">
        <v>0</v>
      </c>
      <c r="D51" s="270">
        <f>C51/'- 3 -'!E51</f>
        <v>0</v>
      </c>
      <c r="E51" s="243">
        <f>IF(AND(C51&gt;0,'- 7 -'!F51=0),"N/A ",IF(C51&gt;0,C51/'- 7 -'!F51,0))</f>
        <v>0</v>
      </c>
    </row>
    <row r="52" spans="1:5" ht="12.75">
      <c r="A52" s="115">
        <v>43</v>
      </c>
      <c r="B52" s="116" t="s">
        <v>185</v>
      </c>
      <c r="C52" s="242">
        <v>0</v>
      </c>
      <c r="D52" s="271">
        <f>C52/'- 3 -'!E52</f>
        <v>0</v>
      </c>
      <c r="E52" s="242">
        <f>IF(AND(C52&gt;0,'- 7 -'!F52=0),"N/A ",IF(C52&gt;0,C52/'- 7 -'!F52,0))</f>
        <v>0</v>
      </c>
    </row>
    <row r="53" spans="1:5" ht="12.75">
      <c r="A53" s="112">
        <v>44</v>
      </c>
      <c r="B53" s="113" t="s">
        <v>186</v>
      </c>
      <c r="C53" s="243">
        <v>0</v>
      </c>
      <c r="D53" s="270">
        <f>C53/'- 3 -'!E53</f>
        <v>0</v>
      </c>
      <c r="E53" s="243">
        <f>IF(AND(C53&gt;0,'- 7 -'!F53=0),"N/A ",IF(C53&gt;0,C53/'- 7 -'!F53,0))</f>
        <v>0</v>
      </c>
    </row>
    <row r="54" spans="1:5" ht="12.75">
      <c r="A54" s="115">
        <v>45</v>
      </c>
      <c r="B54" s="116" t="s">
        <v>187</v>
      </c>
      <c r="C54" s="242">
        <v>0</v>
      </c>
      <c r="D54" s="271">
        <f>C54/'- 3 -'!E54</f>
        <v>0</v>
      </c>
      <c r="E54" s="242">
        <f>IF(AND(C54&gt;0,'- 7 -'!F54=0),"N/A ",IF(C54&gt;0,C54/'- 7 -'!F54,0))</f>
        <v>0</v>
      </c>
    </row>
    <row r="55" spans="1:5" ht="12.75">
      <c r="A55" s="112">
        <v>46</v>
      </c>
      <c r="B55" s="113" t="s">
        <v>188</v>
      </c>
      <c r="C55" s="243">
        <v>259729</v>
      </c>
      <c r="D55" s="270">
        <f>C55/'- 3 -'!E55</f>
        <v>0.025110332458678684</v>
      </c>
      <c r="E55" s="243">
        <f>IF(AND(C55&gt;0,'- 7 -'!F55=0),"N/A ",IF(C55&gt;0,C55/'- 7 -'!F55,0))</f>
        <v>3876.5522388059703</v>
      </c>
    </row>
    <row r="56" spans="1:5" ht="12.75">
      <c r="A56" s="115">
        <v>47</v>
      </c>
      <c r="B56" s="116" t="s">
        <v>189</v>
      </c>
      <c r="C56" s="242">
        <v>0</v>
      </c>
      <c r="D56" s="271">
        <f>C56/'- 3 -'!E56</f>
        <v>0</v>
      </c>
      <c r="E56" s="242">
        <f>IF(AND(C56&gt;0,'- 7 -'!F56=0),"N/A ",IF(C56&gt;0,C56/'- 7 -'!F56,0))</f>
        <v>0</v>
      </c>
    </row>
    <row r="57" spans="1:5" ht="12.75">
      <c r="A57" s="112">
        <v>48</v>
      </c>
      <c r="B57" s="113" t="s">
        <v>190</v>
      </c>
      <c r="C57" s="243">
        <v>0</v>
      </c>
      <c r="D57" s="270">
        <f>C57/'- 3 -'!E57</f>
        <v>0</v>
      </c>
      <c r="E57" s="243">
        <f>IF(AND(C57&gt;0,'- 7 -'!F57=0),"N/A ",IF(C57&gt;0,C57/'- 7 -'!F57,0))</f>
        <v>0</v>
      </c>
    </row>
    <row r="58" spans="1:5" ht="12.75">
      <c r="A58" s="115">
        <v>49</v>
      </c>
      <c r="B58" s="116" t="s">
        <v>191</v>
      </c>
      <c r="C58" s="242">
        <v>44523</v>
      </c>
      <c r="D58" s="271">
        <f>C58/'- 3 -'!E58</f>
        <v>0.0015578051626355168</v>
      </c>
      <c r="E58" s="242">
        <f>IF(AND(C58&gt;0,'- 7 -'!F58=0),"N/A ",IF(C58&gt;0,C58/'- 7 -'!F58,0))</f>
        <v>5565.375</v>
      </c>
    </row>
    <row r="59" spans="1:5" ht="12.75">
      <c r="A59" s="112">
        <v>2264</v>
      </c>
      <c r="B59" s="113" t="s">
        <v>192</v>
      </c>
      <c r="C59" s="243">
        <v>0</v>
      </c>
      <c r="D59" s="270">
        <f>C59/'- 3 -'!E59</f>
        <v>0</v>
      </c>
      <c r="E59" s="243">
        <f>IF(AND(C59&gt;0,'- 7 -'!F59=0),"N/A ",IF(C59&gt;0,C59/'- 7 -'!F59,0))</f>
        <v>0</v>
      </c>
    </row>
    <row r="60" spans="1:5" ht="12.75">
      <c r="A60" s="115">
        <v>2309</v>
      </c>
      <c r="B60" s="116" t="s">
        <v>193</v>
      </c>
      <c r="C60" s="242">
        <v>0</v>
      </c>
      <c r="D60" s="271">
        <f>C60/'- 3 -'!E60</f>
        <v>0</v>
      </c>
      <c r="E60" s="242">
        <f>IF(AND(C60&gt;0,'- 7 -'!F60=0),"N/A ",IF(C60&gt;0,C60/'- 7 -'!F60,0))</f>
        <v>0</v>
      </c>
    </row>
    <row r="61" spans="1:5" ht="12.75">
      <c r="A61" s="112">
        <v>2312</v>
      </c>
      <c r="B61" s="113" t="s">
        <v>194</v>
      </c>
      <c r="C61" s="243">
        <v>0</v>
      </c>
      <c r="D61" s="270">
        <f>C61/'- 3 -'!E61</f>
        <v>0</v>
      </c>
      <c r="E61" s="243">
        <f>IF(AND(C61&gt;0,'- 7 -'!F61=0),"N/A ",IF(C61&gt;0,C61/'- 7 -'!F61,0))</f>
        <v>0</v>
      </c>
    </row>
    <row r="62" spans="1:5" ht="12.75">
      <c r="A62" s="115">
        <v>2355</v>
      </c>
      <c r="B62" s="116" t="s">
        <v>196</v>
      </c>
      <c r="C62" s="242">
        <v>0</v>
      </c>
      <c r="D62" s="271">
        <f>C62/'- 3 -'!E62</f>
        <v>0</v>
      </c>
      <c r="E62" s="242">
        <f>IF(AND(C62&gt;0,'- 7 -'!F62=0),"N/A ",IF(C62&gt;0,C62/'- 7 -'!F62,0))</f>
        <v>0</v>
      </c>
    </row>
    <row r="63" spans="1:5" ht="12.75">
      <c r="A63" s="112">
        <v>2439</v>
      </c>
      <c r="B63" s="113" t="s">
        <v>197</v>
      </c>
      <c r="C63" s="243">
        <v>0</v>
      </c>
      <c r="D63" s="270">
        <f>C63/'- 3 -'!E63</f>
        <v>0</v>
      </c>
      <c r="E63" s="243">
        <f>IF(AND(C63&gt;0,'- 7 -'!F63=0),"N/A ",IF(C63&gt;0,C63/'- 7 -'!F63,0))</f>
        <v>0</v>
      </c>
    </row>
    <row r="64" spans="1:5" ht="12.75">
      <c r="A64" s="115">
        <v>2460</v>
      </c>
      <c r="B64" s="116" t="s">
        <v>198</v>
      </c>
      <c r="C64" s="242">
        <v>0</v>
      </c>
      <c r="D64" s="271">
        <f>C64/'- 3 -'!E64</f>
        <v>0</v>
      </c>
      <c r="E64" s="242">
        <f>IF(AND(C64&gt;0,'- 7 -'!F64=0),"N/A ",IF(C64&gt;0,C64/'- 7 -'!F64,0))</f>
        <v>0</v>
      </c>
    </row>
    <row r="65" spans="1:5" ht="12.75">
      <c r="A65" s="112">
        <v>3000</v>
      </c>
      <c r="B65" s="113" t="s">
        <v>199</v>
      </c>
      <c r="C65" s="243">
        <v>0</v>
      </c>
      <c r="D65" s="270">
        <f>C65/'- 3 -'!E65</f>
        <v>0</v>
      </c>
      <c r="E65" s="243">
        <f>IF(AND(C65&gt;0,'- 7 -'!F65=0),"N/A ",IF(C65&gt;0,C65/'- 7 -'!F65,0))</f>
        <v>0</v>
      </c>
    </row>
    <row r="66" spans="3:5" ht="4.5" customHeight="1">
      <c r="C66" s="121"/>
      <c r="D66" s="272"/>
      <c r="E66" s="121"/>
    </row>
    <row r="67" spans="1:5" ht="12.75">
      <c r="A67" s="119"/>
      <c r="B67" s="24" t="s">
        <v>200</v>
      </c>
      <c r="C67" s="25">
        <f>SUM(C11:C65)</f>
        <v>922428</v>
      </c>
      <c r="D67" s="26">
        <f>C67/'- 3 -'!E67</f>
        <v>0.0008132845592803915</v>
      </c>
      <c r="E67" s="25">
        <f>C67/'- 7 -'!F67</f>
        <v>3214.034843205575</v>
      </c>
    </row>
    <row r="68" spans="3:5" ht="4.5" customHeight="1">
      <c r="C68" s="121"/>
      <c r="D68" s="272"/>
      <c r="E68" s="121"/>
    </row>
    <row r="69" spans="1:5" ht="12.75">
      <c r="A69" s="115">
        <v>2155</v>
      </c>
      <c r="B69" s="116" t="s">
        <v>201</v>
      </c>
      <c r="C69" s="242">
        <v>0</v>
      </c>
      <c r="D69" s="271">
        <f>C69/'- 3 -'!E69</f>
        <v>0</v>
      </c>
      <c r="E69" s="242">
        <f>IF(AND(C69&gt;0,'- 7 -'!F69=0),"N/A ",IF(C69&gt;0,C69/'- 7 -'!F69,0))</f>
        <v>0</v>
      </c>
    </row>
    <row r="70" spans="1:5" ht="12.75">
      <c r="A70" s="112">
        <v>2408</v>
      </c>
      <c r="B70" s="113" t="s">
        <v>203</v>
      </c>
      <c r="C70" s="243">
        <v>0</v>
      </c>
      <c r="D70" s="270">
        <f>C70/'- 3 -'!E70</f>
        <v>0</v>
      </c>
      <c r="E70" s="243">
        <f>IF(AND(C70&gt;0,'- 7 -'!F70=0),"N/A ",IF(C70&gt;0,C70/'- 7 -'!F70,0))</f>
        <v>0</v>
      </c>
    </row>
    <row r="71" ht="6.7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J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8.83203125" style="97" customWidth="1"/>
    <col min="5" max="5" width="15.83203125" style="97" customWidth="1"/>
    <col min="6" max="6" width="8.83203125" style="97" customWidth="1"/>
    <col min="7" max="7" width="17.83203125" style="97" customWidth="1"/>
    <col min="8" max="8" width="8.83203125" style="97" customWidth="1"/>
    <col min="9" max="9" width="16.83203125" style="97" customWidth="1"/>
    <col min="10" max="10" width="8.83203125" style="97" customWidth="1"/>
    <col min="11" max="16384" width="15.83203125" style="97" customWidth="1"/>
  </cols>
  <sheetData>
    <row r="1" spans="1:10" ht="6.75" customHeight="1">
      <c r="A1" s="20"/>
      <c r="B1" s="95"/>
      <c r="C1" s="161"/>
      <c r="D1" s="161"/>
      <c r="E1" s="161"/>
      <c r="F1" s="161"/>
      <c r="G1" s="161"/>
      <c r="H1" s="161"/>
      <c r="I1" s="161"/>
      <c r="J1" s="161"/>
    </row>
    <row r="2" spans="1:10" ht="12.75">
      <c r="A2" s="7"/>
      <c r="B2" s="98"/>
      <c r="C2" s="224" t="s">
        <v>0</v>
      </c>
      <c r="D2" s="224"/>
      <c r="E2" s="224"/>
      <c r="F2" s="224"/>
      <c r="G2" s="224"/>
      <c r="H2" s="245"/>
      <c r="I2" s="245"/>
      <c r="J2" s="250" t="s">
        <v>396</v>
      </c>
    </row>
    <row r="3" spans="1:10" ht="12.75">
      <c r="A3" s="8"/>
      <c r="B3" s="101"/>
      <c r="C3" s="227" t="str">
        <f>YEAR</f>
        <v>OPERATING FUND ACTUAL 1997/98</v>
      </c>
      <c r="D3" s="227"/>
      <c r="E3" s="227"/>
      <c r="F3" s="227"/>
      <c r="G3" s="227"/>
      <c r="H3" s="246"/>
      <c r="I3" s="246"/>
      <c r="J3" s="251"/>
    </row>
    <row r="4" spans="1:10" ht="12.75">
      <c r="A4" s="9"/>
      <c r="C4" s="161"/>
      <c r="D4" s="161"/>
      <c r="E4" s="161"/>
      <c r="F4" s="161"/>
      <c r="G4" s="161"/>
      <c r="H4" s="161"/>
      <c r="I4" s="161"/>
      <c r="J4" s="161"/>
    </row>
    <row r="5" spans="1:10" ht="12.75">
      <c r="A5" s="9"/>
      <c r="C5" s="65"/>
      <c r="D5" s="161"/>
      <c r="E5" s="161"/>
      <c r="F5" s="161"/>
      <c r="G5" s="161"/>
      <c r="H5" s="161"/>
      <c r="I5" s="161"/>
      <c r="J5" s="161"/>
    </row>
    <row r="6" spans="1:10" ht="16.5">
      <c r="A6" s="9"/>
      <c r="C6" s="430" t="s">
        <v>22</v>
      </c>
      <c r="D6" s="252"/>
      <c r="E6" s="253"/>
      <c r="F6" s="253"/>
      <c r="G6" s="253"/>
      <c r="H6" s="253"/>
      <c r="I6" s="253"/>
      <c r="J6" s="254"/>
    </row>
    <row r="7" spans="3:10" ht="12.75">
      <c r="C7" s="76" t="s">
        <v>53</v>
      </c>
      <c r="D7" s="75"/>
      <c r="E7" s="76" t="s">
        <v>54</v>
      </c>
      <c r="F7" s="75"/>
      <c r="G7" s="76" t="s">
        <v>55</v>
      </c>
      <c r="H7" s="75"/>
      <c r="I7" s="269"/>
      <c r="J7" s="230"/>
    </row>
    <row r="8" spans="1:10" ht="12.75">
      <c r="A8" s="109"/>
      <c r="B8" s="54"/>
      <c r="C8" s="77" t="s">
        <v>91</v>
      </c>
      <c r="D8" s="79"/>
      <c r="E8" s="77" t="s">
        <v>92</v>
      </c>
      <c r="F8" s="79"/>
      <c r="G8" s="77" t="s">
        <v>93</v>
      </c>
      <c r="H8" s="79"/>
      <c r="I8" s="77" t="s">
        <v>94</v>
      </c>
      <c r="J8" s="79"/>
    </row>
    <row r="9" spans="1:10" ht="12.75">
      <c r="A9" s="60" t="s">
        <v>121</v>
      </c>
      <c r="B9" s="61" t="s">
        <v>122</v>
      </c>
      <c r="C9" s="255" t="s">
        <v>123</v>
      </c>
      <c r="D9" s="152" t="s">
        <v>124</v>
      </c>
      <c r="E9" s="152" t="s">
        <v>123</v>
      </c>
      <c r="F9" s="152" t="s">
        <v>124</v>
      </c>
      <c r="G9" s="152" t="s">
        <v>123</v>
      </c>
      <c r="H9" s="152" t="s">
        <v>124</v>
      </c>
      <c r="I9" s="152" t="s">
        <v>123</v>
      </c>
      <c r="J9" s="152" t="s">
        <v>124</v>
      </c>
    </row>
    <row r="10" spans="1:2" ht="4.5" customHeight="1">
      <c r="A10" s="86"/>
      <c r="B10" s="86"/>
    </row>
    <row r="11" spans="1:10" ht="12.75">
      <c r="A11" s="112">
        <v>1</v>
      </c>
      <c r="B11" s="113" t="s">
        <v>144</v>
      </c>
      <c r="C11" s="113">
        <v>42215</v>
      </c>
      <c r="D11" s="220">
        <f>C11/'- 3 -'!E11</f>
        <v>0.00019948302750722618</v>
      </c>
      <c r="E11" s="113">
        <v>1846591</v>
      </c>
      <c r="F11" s="220">
        <f>E11/'- 3 -'!E11</f>
        <v>0.008725892769100943</v>
      </c>
      <c r="G11" s="113">
        <v>200755</v>
      </c>
      <c r="H11" s="220">
        <f>G11/'- 3 -'!E11</f>
        <v>0.0009486489443850098</v>
      </c>
      <c r="I11" s="113">
        <v>2755406</v>
      </c>
      <c r="J11" s="220">
        <f>I11/'- 3 -'!E11</f>
        <v>0.01302041290753467</v>
      </c>
    </row>
    <row r="12" spans="1:10" ht="12.75">
      <c r="A12" s="115">
        <v>2</v>
      </c>
      <c r="B12" s="116" t="s">
        <v>145</v>
      </c>
      <c r="C12" s="116">
        <v>308028</v>
      </c>
      <c r="D12" s="222">
        <f>C12/'- 3 -'!E12</f>
        <v>0.005936580534006624</v>
      </c>
      <c r="E12" s="116">
        <v>0</v>
      </c>
      <c r="F12" s="222">
        <f>E12/'- 3 -'!E12</f>
        <v>0</v>
      </c>
      <c r="G12" s="116">
        <v>114459</v>
      </c>
      <c r="H12" s="222">
        <f>G12/'- 3 -'!E12</f>
        <v>0.0022059522879149434</v>
      </c>
      <c r="I12" s="116">
        <v>0</v>
      </c>
      <c r="J12" s="222">
        <f>I12/'- 3 -'!E12</f>
        <v>0</v>
      </c>
    </row>
    <row r="13" spans="1:10" ht="12.75">
      <c r="A13" s="112">
        <v>3</v>
      </c>
      <c r="B13" s="113" t="s">
        <v>146</v>
      </c>
      <c r="C13" s="113">
        <v>0</v>
      </c>
      <c r="D13" s="220">
        <f>C13/'- 3 -'!E13</f>
        <v>0</v>
      </c>
      <c r="E13" s="113">
        <v>0</v>
      </c>
      <c r="F13" s="220">
        <f>E13/'- 3 -'!E13</f>
        <v>0</v>
      </c>
      <c r="G13" s="113">
        <v>63055</v>
      </c>
      <c r="H13" s="220">
        <f>G13/'- 3 -'!E13</f>
        <v>0.0016955011206763611</v>
      </c>
      <c r="I13" s="113">
        <v>0</v>
      </c>
      <c r="J13" s="220">
        <f>I13/'- 3 -'!E13</f>
        <v>0</v>
      </c>
    </row>
    <row r="14" spans="1:10" ht="12.75">
      <c r="A14" s="115">
        <v>4</v>
      </c>
      <c r="B14" s="116" t="s">
        <v>147</v>
      </c>
      <c r="C14" s="116">
        <v>56728</v>
      </c>
      <c r="D14" s="222">
        <f>C14/'- 3 -'!E14</f>
        <v>0.002016163068383533</v>
      </c>
      <c r="E14" s="116">
        <v>0</v>
      </c>
      <c r="F14" s="222">
        <f>E14/'- 3 -'!E14</f>
        <v>0</v>
      </c>
      <c r="G14" s="116">
        <v>0</v>
      </c>
      <c r="H14" s="222">
        <f>G14/'- 3 -'!E14</f>
        <v>0</v>
      </c>
      <c r="I14" s="116">
        <v>0</v>
      </c>
      <c r="J14" s="222">
        <f>I14/'- 3 -'!E14</f>
        <v>0</v>
      </c>
    </row>
    <row r="15" spans="1:10" ht="12.75">
      <c r="A15" s="112">
        <v>5</v>
      </c>
      <c r="B15" s="113" t="s">
        <v>148</v>
      </c>
      <c r="C15" s="113">
        <v>9290</v>
      </c>
      <c r="D15" s="220">
        <f>C15/'- 3 -'!E15</f>
        <v>0.00022210177033041666</v>
      </c>
      <c r="E15" s="113">
        <v>0</v>
      </c>
      <c r="F15" s="220">
        <f>E15/'- 3 -'!E15</f>
        <v>0</v>
      </c>
      <c r="G15" s="113">
        <v>0</v>
      </c>
      <c r="H15" s="220">
        <f>G15/'- 3 -'!E15</f>
        <v>0</v>
      </c>
      <c r="I15" s="113">
        <v>0</v>
      </c>
      <c r="J15" s="220">
        <f>I15/'- 3 -'!E15</f>
        <v>0</v>
      </c>
    </row>
    <row r="16" spans="1:10" ht="12.75">
      <c r="A16" s="115">
        <v>6</v>
      </c>
      <c r="B16" s="116" t="s">
        <v>149</v>
      </c>
      <c r="C16" s="116">
        <v>69495</v>
      </c>
      <c r="D16" s="222">
        <f>C16/'- 3 -'!E16</f>
        <v>0.0013176595022608777</v>
      </c>
      <c r="E16" s="116">
        <v>0</v>
      </c>
      <c r="F16" s="222">
        <f>E16/'- 3 -'!E16</f>
        <v>0</v>
      </c>
      <c r="G16" s="116">
        <v>0</v>
      </c>
      <c r="H16" s="222">
        <f>G16/'- 3 -'!E16</f>
        <v>0</v>
      </c>
      <c r="I16" s="116">
        <v>9820</v>
      </c>
      <c r="J16" s="222">
        <f>I16/'- 3 -'!E16</f>
        <v>0.000186192047085428</v>
      </c>
    </row>
    <row r="17" spans="1:10" ht="12.75">
      <c r="A17" s="112">
        <v>8</v>
      </c>
      <c r="B17" s="113" t="s">
        <v>150</v>
      </c>
      <c r="C17" s="113">
        <v>22318</v>
      </c>
      <c r="D17" s="220">
        <f>C17/'- 3 -'!E17</f>
        <v>0.003152855277896405</v>
      </c>
      <c r="E17" s="113">
        <v>0</v>
      </c>
      <c r="F17" s="220">
        <f>E17/'- 3 -'!E17</f>
        <v>0</v>
      </c>
      <c r="G17" s="113">
        <v>0</v>
      </c>
      <c r="H17" s="220">
        <f>G17/'- 3 -'!E17</f>
        <v>0</v>
      </c>
      <c r="I17" s="113">
        <v>0</v>
      </c>
      <c r="J17" s="220">
        <f>I17/'- 3 -'!E17</f>
        <v>0</v>
      </c>
    </row>
    <row r="18" spans="1:10" ht="12.75">
      <c r="A18" s="115">
        <v>9</v>
      </c>
      <c r="B18" s="116" t="s">
        <v>151</v>
      </c>
      <c r="C18" s="17">
        <v>320302</v>
      </c>
      <c r="D18" s="222">
        <f>C18/'- 3 -'!E18</f>
        <v>0.004521873352895769</v>
      </c>
      <c r="E18" s="116">
        <v>0</v>
      </c>
      <c r="F18" s="222">
        <f>E18/'- 3 -'!E18</f>
        <v>0</v>
      </c>
      <c r="G18" s="116">
        <v>0</v>
      </c>
      <c r="H18" s="222">
        <f>G18/'- 3 -'!E18</f>
        <v>0</v>
      </c>
      <c r="I18" s="116">
        <v>0</v>
      </c>
      <c r="J18" s="222">
        <f>I18/'- 3 -'!E18</f>
        <v>0</v>
      </c>
    </row>
    <row r="19" spans="1:10" ht="12.75">
      <c r="A19" s="112">
        <v>10</v>
      </c>
      <c r="B19" s="113" t="s">
        <v>152</v>
      </c>
      <c r="C19" s="113">
        <v>60046</v>
      </c>
      <c r="D19" s="220">
        <f>C19/'- 3 -'!E19</f>
        <v>0.0011527236777978558</v>
      </c>
      <c r="E19" s="113">
        <v>0</v>
      </c>
      <c r="F19" s="220">
        <f>E19/'- 3 -'!E19</f>
        <v>0</v>
      </c>
      <c r="G19" s="113">
        <v>0</v>
      </c>
      <c r="H19" s="220">
        <f>G19/'- 3 -'!E19</f>
        <v>0</v>
      </c>
      <c r="I19" s="113">
        <v>0</v>
      </c>
      <c r="J19" s="220">
        <f>I19/'- 3 -'!E19</f>
        <v>0</v>
      </c>
    </row>
    <row r="20" spans="1:10" ht="12.75">
      <c r="A20" s="115">
        <v>11</v>
      </c>
      <c r="B20" s="116" t="s">
        <v>153</v>
      </c>
      <c r="C20" s="116">
        <v>418284</v>
      </c>
      <c r="D20" s="222">
        <f>C20/'- 3 -'!E20</f>
        <v>0.015402974231823224</v>
      </c>
      <c r="E20" s="116">
        <v>0</v>
      </c>
      <c r="F20" s="222">
        <f>E20/'- 3 -'!E20</f>
        <v>0</v>
      </c>
      <c r="G20" s="116">
        <v>90220</v>
      </c>
      <c r="H20" s="222">
        <f>G20/'- 3 -'!E20</f>
        <v>0.0033222794445761524</v>
      </c>
      <c r="I20" s="116">
        <v>0</v>
      </c>
      <c r="J20" s="222">
        <f>I20/'- 3 -'!E20</f>
        <v>0</v>
      </c>
    </row>
    <row r="21" spans="1:10" ht="12.75">
      <c r="A21" s="112">
        <v>12</v>
      </c>
      <c r="B21" s="113" t="s">
        <v>154</v>
      </c>
      <c r="C21" s="113">
        <v>148144</v>
      </c>
      <c r="D21" s="220">
        <f>C21/'- 3 -'!E21</f>
        <v>0.0033005145892217916</v>
      </c>
      <c r="E21" s="113">
        <v>0</v>
      </c>
      <c r="F21" s="220">
        <f>E21/'- 3 -'!E21</f>
        <v>0</v>
      </c>
      <c r="G21" s="113">
        <v>0</v>
      </c>
      <c r="H21" s="220">
        <f>G21/'- 3 -'!E21</f>
        <v>0</v>
      </c>
      <c r="I21" s="113">
        <v>0</v>
      </c>
      <c r="J21" s="220">
        <f>I21/'- 3 -'!E21</f>
        <v>0</v>
      </c>
    </row>
    <row r="22" spans="1:10" ht="12.75">
      <c r="A22" s="115">
        <v>13</v>
      </c>
      <c r="B22" s="116" t="s">
        <v>155</v>
      </c>
      <c r="C22" s="116">
        <v>27301.2</v>
      </c>
      <c r="D22" s="222">
        <f>C22/'- 3 -'!E22</f>
        <v>0.0015693219870561955</v>
      </c>
      <c r="E22" s="116">
        <v>0</v>
      </c>
      <c r="F22" s="222">
        <f>E22/'- 3 -'!E22</f>
        <v>0</v>
      </c>
      <c r="G22" s="116">
        <v>0</v>
      </c>
      <c r="H22" s="222">
        <f>G22/'- 3 -'!E22</f>
        <v>0</v>
      </c>
      <c r="I22" s="116">
        <v>0</v>
      </c>
      <c r="J22" s="222">
        <f>I22/'- 3 -'!E22</f>
        <v>0</v>
      </c>
    </row>
    <row r="23" spans="1:10" ht="12.75">
      <c r="A23" s="112">
        <v>14</v>
      </c>
      <c r="B23" s="113" t="s">
        <v>156</v>
      </c>
      <c r="C23" s="113">
        <v>0</v>
      </c>
      <c r="D23" s="220">
        <f>C23/'- 3 -'!E23</f>
        <v>0</v>
      </c>
      <c r="E23" s="113">
        <v>0</v>
      </c>
      <c r="F23" s="220">
        <f>E23/'- 3 -'!E23</f>
        <v>0</v>
      </c>
      <c r="G23" s="113">
        <v>123446</v>
      </c>
      <c r="H23" s="220">
        <f>G23/'- 3 -'!E23</f>
        <v>0.005865096230129412</v>
      </c>
      <c r="I23" s="113">
        <v>0</v>
      </c>
      <c r="J23" s="220">
        <f>I23/'- 3 -'!E23</f>
        <v>0</v>
      </c>
    </row>
    <row r="24" spans="1:10" ht="12.75">
      <c r="A24" s="115">
        <v>15</v>
      </c>
      <c r="B24" s="116" t="s">
        <v>157</v>
      </c>
      <c r="C24" s="116">
        <v>65398</v>
      </c>
      <c r="D24" s="222">
        <f>C24/'- 3 -'!E24</f>
        <v>0.002549640663162324</v>
      </c>
      <c r="E24" s="116">
        <v>0</v>
      </c>
      <c r="F24" s="222">
        <f>E24/'- 3 -'!E24</f>
        <v>0</v>
      </c>
      <c r="G24" s="116">
        <v>0</v>
      </c>
      <c r="H24" s="222">
        <f>G24/'- 3 -'!E24</f>
        <v>0</v>
      </c>
      <c r="I24" s="116">
        <v>0</v>
      </c>
      <c r="J24" s="222">
        <f>I24/'- 3 -'!E24</f>
        <v>0</v>
      </c>
    </row>
    <row r="25" spans="1:10" ht="12.75">
      <c r="A25" s="112">
        <v>16</v>
      </c>
      <c r="B25" s="113" t="s">
        <v>158</v>
      </c>
      <c r="C25" s="113">
        <v>0</v>
      </c>
      <c r="D25" s="220">
        <f>C25/'- 3 -'!E25</f>
        <v>0</v>
      </c>
      <c r="E25" s="113">
        <v>0</v>
      </c>
      <c r="F25" s="220">
        <f>E25/'- 3 -'!E25</f>
        <v>0</v>
      </c>
      <c r="G25" s="113">
        <v>0</v>
      </c>
      <c r="H25" s="220">
        <f>G25/'- 3 -'!E25</f>
        <v>0</v>
      </c>
      <c r="I25" s="113">
        <v>0</v>
      </c>
      <c r="J25" s="220">
        <f>I25/'- 3 -'!E25</f>
        <v>0</v>
      </c>
    </row>
    <row r="26" spans="1:10" ht="12.75">
      <c r="A26" s="115">
        <v>17</v>
      </c>
      <c r="B26" s="116" t="s">
        <v>159</v>
      </c>
      <c r="C26" s="116">
        <v>5279</v>
      </c>
      <c r="D26" s="222">
        <f>C26/'- 3 -'!E26</f>
        <v>0.0012779337273300573</v>
      </c>
      <c r="E26" s="116">
        <v>0</v>
      </c>
      <c r="F26" s="222">
        <f>E26/'- 3 -'!E26</f>
        <v>0</v>
      </c>
      <c r="G26" s="116">
        <v>0</v>
      </c>
      <c r="H26" s="222">
        <f>G26/'- 3 -'!E26</f>
        <v>0</v>
      </c>
      <c r="I26" s="116">
        <v>0</v>
      </c>
      <c r="J26" s="222">
        <f>I26/'- 3 -'!E26</f>
        <v>0</v>
      </c>
    </row>
    <row r="27" spans="1:10" ht="12.75">
      <c r="A27" s="112">
        <v>18</v>
      </c>
      <c r="B27" s="113" t="s">
        <v>160</v>
      </c>
      <c r="C27" s="113">
        <v>0</v>
      </c>
      <c r="D27" s="220">
        <f>C27/'- 3 -'!E27</f>
        <v>0</v>
      </c>
      <c r="E27" s="113">
        <v>0</v>
      </c>
      <c r="F27" s="220">
        <f>E27/'- 3 -'!E27</f>
        <v>0</v>
      </c>
      <c r="G27" s="113">
        <v>0</v>
      </c>
      <c r="H27" s="220">
        <f>G27/'- 3 -'!E27</f>
        <v>0</v>
      </c>
      <c r="I27" s="113">
        <v>0</v>
      </c>
      <c r="J27" s="220">
        <f>I27/'- 3 -'!E27</f>
        <v>0</v>
      </c>
    </row>
    <row r="28" spans="1:10" ht="12.75">
      <c r="A28" s="115">
        <v>19</v>
      </c>
      <c r="B28" s="116" t="s">
        <v>161</v>
      </c>
      <c r="C28" s="116">
        <v>11228</v>
      </c>
      <c r="D28" s="222">
        <f>C28/'- 3 -'!E28</f>
        <v>0.0010923879202988792</v>
      </c>
      <c r="E28" s="116">
        <v>0</v>
      </c>
      <c r="F28" s="222">
        <f>E28/'- 3 -'!E28</f>
        <v>0</v>
      </c>
      <c r="G28" s="116">
        <v>0</v>
      </c>
      <c r="H28" s="222">
        <f>G28/'- 3 -'!E28</f>
        <v>0</v>
      </c>
      <c r="I28" s="116">
        <v>0</v>
      </c>
      <c r="J28" s="222">
        <f>I28/'- 3 -'!E28</f>
        <v>0</v>
      </c>
    </row>
    <row r="29" spans="1:10" ht="12.75">
      <c r="A29" s="112">
        <v>20</v>
      </c>
      <c r="B29" s="113" t="s">
        <v>162</v>
      </c>
      <c r="C29" s="113">
        <v>0</v>
      </c>
      <c r="D29" s="220">
        <f>C29/'- 3 -'!E29</f>
        <v>0</v>
      </c>
      <c r="E29" s="113">
        <v>0</v>
      </c>
      <c r="F29" s="220">
        <f>E29/'- 3 -'!E29</f>
        <v>0</v>
      </c>
      <c r="G29" s="113">
        <v>0</v>
      </c>
      <c r="H29" s="220">
        <f>G29/'- 3 -'!E29</f>
        <v>0</v>
      </c>
      <c r="I29" s="113">
        <v>0</v>
      </c>
      <c r="J29" s="220">
        <f>I29/'- 3 -'!E29</f>
        <v>0</v>
      </c>
    </row>
    <row r="30" spans="1:10" ht="12.75">
      <c r="A30" s="115">
        <v>21</v>
      </c>
      <c r="B30" s="116" t="s">
        <v>163</v>
      </c>
      <c r="C30" s="116">
        <v>46280</v>
      </c>
      <c r="D30" s="222">
        <f>C30/'- 3 -'!E30</f>
        <v>0.002408754751344216</v>
      </c>
      <c r="E30" s="116">
        <v>0</v>
      </c>
      <c r="F30" s="222">
        <f>E30/'- 3 -'!E30</f>
        <v>0</v>
      </c>
      <c r="G30" s="116">
        <v>0</v>
      </c>
      <c r="H30" s="222">
        <f>G30/'- 3 -'!E30</f>
        <v>0</v>
      </c>
      <c r="I30" s="116">
        <v>0</v>
      </c>
      <c r="J30" s="222">
        <f>I30/'- 3 -'!E30</f>
        <v>0</v>
      </c>
    </row>
    <row r="31" spans="1:10" ht="12.75">
      <c r="A31" s="112">
        <v>22</v>
      </c>
      <c r="B31" s="113" t="s">
        <v>164</v>
      </c>
      <c r="C31" s="113">
        <v>307017</v>
      </c>
      <c r="D31" s="220">
        <f>C31/'- 3 -'!E31</f>
        <v>0.026814027938320672</v>
      </c>
      <c r="E31" s="113">
        <v>0</v>
      </c>
      <c r="F31" s="220">
        <f>E31/'- 3 -'!E31</f>
        <v>0</v>
      </c>
      <c r="G31" s="113">
        <v>0</v>
      </c>
      <c r="H31" s="220">
        <f>G31/'- 3 -'!E31</f>
        <v>0</v>
      </c>
      <c r="I31" s="113">
        <v>0</v>
      </c>
      <c r="J31" s="220">
        <f>I31/'- 3 -'!E31</f>
        <v>0</v>
      </c>
    </row>
    <row r="32" spans="1:10" ht="12.75">
      <c r="A32" s="115">
        <v>23</v>
      </c>
      <c r="B32" s="116" t="s">
        <v>165</v>
      </c>
      <c r="C32" s="116">
        <v>0</v>
      </c>
      <c r="D32" s="222">
        <f>C32/'- 3 -'!E32</f>
        <v>0</v>
      </c>
      <c r="E32" s="116">
        <v>0</v>
      </c>
      <c r="F32" s="222">
        <f>E32/'- 3 -'!E32</f>
        <v>0</v>
      </c>
      <c r="G32" s="116">
        <v>0</v>
      </c>
      <c r="H32" s="222">
        <f>G32/'- 3 -'!E32</f>
        <v>0</v>
      </c>
      <c r="I32" s="116">
        <v>0</v>
      </c>
      <c r="J32" s="222">
        <f>I32/'- 3 -'!E32</f>
        <v>0</v>
      </c>
    </row>
    <row r="33" spans="1:10" ht="12.75">
      <c r="A33" s="112">
        <v>24</v>
      </c>
      <c r="B33" s="113" t="s">
        <v>166</v>
      </c>
      <c r="C33" s="113">
        <v>0</v>
      </c>
      <c r="D33" s="220">
        <f>C33/'- 3 -'!E33</f>
        <v>0</v>
      </c>
      <c r="E33" s="113">
        <v>0</v>
      </c>
      <c r="F33" s="220">
        <f>E33/'- 3 -'!E33</f>
        <v>0</v>
      </c>
      <c r="G33" s="113">
        <v>1190</v>
      </c>
      <c r="H33" s="220">
        <f>G33/'- 3 -'!E33</f>
        <v>5.695449842901306E-05</v>
      </c>
      <c r="I33" s="113">
        <v>0</v>
      </c>
      <c r="J33" s="220">
        <f>I33/'- 3 -'!E33</f>
        <v>0</v>
      </c>
    </row>
    <row r="34" spans="1:10" ht="12.75">
      <c r="A34" s="115">
        <v>25</v>
      </c>
      <c r="B34" s="116" t="s">
        <v>167</v>
      </c>
      <c r="C34" s="116">
        <v>0</v>
      </c>
      <c r="D34" s="222">
        <f>C34/'- 3 -'!E34</f>
        <v>0</v>
      </c>
      <c r="E34" s="116">
        <v>0</v>
      </c>
      <c r="F34" s="222">
        <f>E34/'- 3 -'!E34</f>
        <v>0</v>
      </c>
      <c r="G34" s="116">
        <v>80</v>
      </c>
      <c r="H34" s="222">
        <f>G34/'- 3 -'!E34</f>
        <v>8.706369525530068E-06</v>
      </c>
      <c r="I34" s="116">
        <v>0</v>
      </c>
      <c r="J34" s="222">
        <f>I34/'- 3 -'!E34</f>
        <v>0</v>
      </c>
    </row>
    <row r="35" spans="1:10" ht="12.75">
      <c r="A35" s="112">
        <v>26</v>
      </c>
      <c r="B35" s="113" t="s">
        <v>168</v>
      </c>
      <c r="C35" s="113">
        <v>0</v>
      </c>
      <c r="D35" s="220">
        <f>C35/'- 3 -'!E35</f>
        <v>0</v>
      </c>
      <c r="E35" s="113">
        <v>0</v>
      </c>
      <c r="F35" s="220">
        <f>E35/'- 3 -'!E35</f>
        <v>0</v>
      </c>
      <c r="G35" s="113">
        <v>0</v>
      </c>
      <c r="H35" s="220">
        <f>G35/'- 3 -'!E35</f>
        <v>0</v>
      </c>
      <c r="I35" s="113">
        <v>0</v>
      </c>
      <c r="J35" s="220">
        <f>I35/'- 3 -'!E35</f>
        <v>0</v>
      </c>
    </row>
    <row r="36" spans="1:10" ht="12.75">
      <c r="A36" s="115">
        <v>27</v>
      </c>
      <c r="B36" s="116" t="s">
        <v>169</v>
      </c>
      <c r="C36" s="116">
        <v>0</v>
      </c>
      <c r="D36" s="222">
        <f>C36/'- 3 -'!E36</f>
        <v>0</v>
      </c>
      <c r="E36" s="116">
        <v>0</v>
      </c>
      <c r="F36" s="222">
        <f>E36/'- 3 -'!E36</f>
        <v>0</v>
      </c>
      <c r="G36" s="116">
        <v>0</v>
      </c>
      <c r="H36" s="222">
        <f>G36/'- 3 -'!E36</f>
        <v>0</v>
      </c>
      <c r="I36" s="116">
        <v>0</v>
      </c>
      <c r="J36" s="222">
        <f>I36/'- 3 -'!E36</f>
        <v>0</v>
      </c>
    </row>
    <row r="37" spans="1:10" ht="12.75">
      <c r="A37" s="112">
        <v>28</v>
      </c>
      <c r="B37" s="113" t="s">
        <v>170</v>
      </c>
      <c r="C37" s="113">
        <v>4879</v>
      </c>
      <c r="D37" s="220">
        <f>C37/'- 3 -'!E37</f>
        <v>0.0008637396296807066</v>
      </c>
      <c r="E37" s="113">
        <v>0</v>
      </c>
      <c r="F37" s="220">
        <f>E37/'- 3 -'!E37</f>
        <v>0</v>
      </c>
      <c r="G37" s="113">
        <v>0</v>
      </c>
      <c r="H37" s="220">
        <f>G37/'- 3 -'!E37</f>
        <v>0</v>
      </c>
      <c r="I37" s="113">
        <v>0</v>
      </c>
      <c r="J37" s="220">
        <f>I37/'- 3 -'!E37</f>
        <v>0</v>
      </c>
    </row>
    <row r="38" spans="1:10" ht="12.75">
      <c r="A38" s="115">
        <v>29</v>
      </c>
      <c r="B38" s="116" t="s">
        <v>171</v>
      </c>
      <c r="C38" s="116">
        <v>48</v>
      </c>
      <c r="D38" s="222">
        <f>C38/'- 3 -'!E38</f>
        <v>5.723373873286186E-06</v>
      </c>
      <c r="E38" s="116">
        <v>0</v>
      </c>
      <c r="F38" s="222">
        <f>E38/'- 3 -'!E38</f>
        <v>0</v>
      </c>
      <c r="G38" s="116">
        <v>0</v>
      </c>
      <c r="H38" s="222">
        <f>G38/'- 3 -'!E38</f>
        <v>0</v>
      </c>
      <c r="I38" s="116">
        <v>0</v>
      </c>
      <c r="J38" s="222">
        <f>I38/'- 3 -'!E38</f>
        <v>0</v>
      </c>
    </row>
    <row r="39" spans="1:10" ht="12.75">
      <c r="A39" s="112">
        <v>30</v>
      </c>
      <c r="B39" s="113" t="s">
        <v>172</v>
      </c>
      <c r="C39" s="113">
        <v>0</v>
      </c>
      <c r="D39" s="220">
        <f>C39/'- 3 -'!E39</f>
        <v>0</v>
      </c>
      <c r="E39" s="113">
        <v>0</v>
      </c>
      <c r="F39" s="220">
        <f>E39/'- 3 -'!E39</f>
        <v>0</v>
      </c>
      <c r="G39" s="113">
        <v>0</v>
      </c>
      <c r="H39" s="220">
        <f>G39/'- 3 -'!E39</f>
        <v>0</v>
      </c>
      <c r="I39" s="113">
        <v>0</v>
      </c>
      <c r="J39" s="220">
        <f>I39/'- 3 -'!E39</f>
        <v>0</v>
      </c>
    </row>
    <row r="40" spans="1:10" ht="12.75">
      <c r="A40" s="115">
        <v>31</v>
      </c>
      <c r="B40" s="116" t="s">
        <v>173</v>
      </c>
      <c r="C40" s="116">
        <v>0</v>
      </c>
      <c r="D40" s="222">
        <f>C40/'- 3 -'!E40</f>
        <v>0</v>
      </c>
      <c r="E40" s="116">
        <v>0</v>
      </c>
      <c r="F40" s="222">
        <f>E40/'- 3 -'!E40</f>
        <v>0</v>
      </c>
      <c r="G40" s="116">
        <v>0</v>
      </c>
      <c r="H40" s="222">
        <f>G40/'- 3 -'!E40</f>
        <v>0</v>
      </c>
      <c r="I40" s="116">
        <v>0</v>
      </c>
      <c r="J40" s="222">
        <f>I40/'- 3 -'!E40</f>
        <v>0</v>
      </c>
    </row>
    <row r="41" spans="1:10" ht="12.75">
      <c r="A41" s="112">
        <v>32</v>
      </c>
      <c r="B41" s="113" t="s">
        <v>174</v>
      </c>
      <c r="C41" s="113">
        <v>0</v>
      </c>
      <c r="D41" s="220">
        <f>C41/'- 3 -'!E41</f>
        <v>0</v>
      </c>
      <c r="E41" s="113">
        <v>0</v>
      </c>
      <c r="F41" s="220">
        <f>E41/'- 3 -'!E41</f>
        <v>0</v>
      </c>
      <c r="G41" s="113">
        <v>0</v>
      </c>
      <c r="H41" s="220">
        <f>G41/'- 3 -'!E41</f>
        <v>0</v>
      </c>
      <c r="I41" s="113">
        <v>0</v>
      </c>
      <c r="J41" s="220">
        <f>I41/'- 3 -'!E41</f>
        <v>0</v>
      </c>
    </row>
    <row r="42" spans="1:10" ht="12.75">
      <c r="A42" s="115">
        <v>33</v>
      </c>
      <c r="B42" s="116" t="s">
        <v>175</v>
      </c>
      <c r="C42" s="116">
        <v>0</v>
      </c>
      <c r="D42" s="222">
        <f>C42/'- 3 -'!E42</f>
        <v>0</v>
      </c>
      <c r="E42" s="116">
        <v>0</v>
      </c>
      <c r="F42" s="222">
        <f>E42/'- 3 -'!E42</f>
        <v>0</v>
      </c>
      <c r="G42" s="116">
        <v>0</v>
      </c>
      <c r="H42" s="222">
        <f>G42/'- 3 -'!E42</f>
        <v>0</v>
      </c>
      <c r="I42" s="116">
        <v>0</v>
      </c>
      <c r="J42" s="222">
        <f>I42/'- 3 -'!E42</f>
        <v>0</v>
      </c>
    </row>
    <row r="43" spans="1:10" ht="12.75">
      <c r="A43" s="112">
        <v>34</v>
      </c>
      <c r="B43" s="113" t="s">
        <v>176</v>
      </c>
      <c r="C43" s="113">
        <v>0</v>
      </c>
      <c r="D43" s="220">
        <f>C43/'- 3 -'!E43</f>
        <v>0</v>
      </c>
      <c r="E43" s="113">
        <v>0</v>
      </c>
      <c r="F43" s="220">
        <f>E43/'- 3 -'!E43</f>
        <v>0</v>
      </c>
      <c r="G43" s="113">
        <v>0</v>
      </c>
      <c r="H43" s="220">
        <f>G43/'- 3 -'!E43</f>
        <v>0</v>
      </c>
      <c r="I43" s="113">
        <v>0</v>
      </c>
      <c r="J43" s="220">
        <f>I43/'- 3 -'!E43</f>
        <v>0</v>
      </c>
    </row>
    <row r="44" spans="1:10" ht="12.75">
      <c r="A44" s="115">
        <v>35</v>
      </c>
      <c r="B44" s="116" t="s">
        <v>177</v>
      </c>
      <c r="C44" s="116">
        <v>6349</v>
      </c>
      <c r="D44" s="222">
        <f>C44/'- 3 -'!E44</f>
        <v>0.0005071197245051529</v>
      </c>
      <c r="E44" s="116">
        <v>0</v>
      </c>
      <c r="F44" s="222">
        <f>E44/'- 3 -'!E44</f>
        <v>0</v>
      </c>
      <c r="G44" s="116">
        <v>0</v>
      </c>
      <c r="H44" s="222">
        <f>G44/'- 3 -'!E44</f>
        <v>0</v>
      </c>
      <c r="I44" s="116">
        <v>0</v>
      </c>
      <c r="J44" s="222">
        <f>I44/'- 3 -'!E44</f>
        <v>0</v>
      </c>
    </row>
    <row r="45" spans="1:10" ht="12.75">
      <c r="A45" s="112">
        <v>36</v>
      </c>
      <c r="B45" s="113" t="s">
        <v>178</v>
      </c>
      <c r="C45" s="113">
        <v>0</v>
      </c>
      <c r="D45" s="220">
        <f>C45/'- 3 -'!E45</f>
        <v>0</v>
      </c>
      <c r="E45" s="113">
        <v>0</v>
      </c>
      <c r="F45" s="220">
        <f>E45/'- 3 -'!E45</f>
        <v>0</v>
      </c>
      <c r="G45" s="113">
        <v>0</v>
      </c>
      <c r="H45" s="220">
        <f>G45/'- 3 -'!E45</f>
        <v>0</v>
      </c>
      <c r="I45" s="113">
        <v>0</v>
      </c>
      <c r="J45" s="220">
        <f>I45/'- 3 -'!E45</f>
        <v>0</v>
      </c>
    </row>
    <row r="46" spans="1:10" ht="12.75">
      <c r="A46" s="115">
        <v>37</v>
      </c>
      <c r="B46" s="116" t="s">
        <v>179</v>
      </c>
      <c r="C46" s="116">
        <v>0</v>
      </c>
      <c r="D46" s="222">
        <f>C46/'- 3 -'!E46</f>
        <v>0</v>
      </c>
      <c r="E46" s="116">
        <v>0</v>
      </c>
      <c r="F46" s="222">
        <f>E46/'- 3 -'!E46</f>
        <v>0</v>
      </c>
      <c r="G46" s="116">
        <v>0</v>
      </c>
      <c r="H46" s="222">
        <f>G46/'- 3 -'!E46</f>
        <v>0</v>
      </c>
      <c r="I46" s="116">
        <v>0</v>
      </c>
      <c r="J46" s="222">
        <f>I46/'- 3 -'!E46</f>
        <v>0</v>
      </c>
    </row>
    <row r="47" spans="1:10" ht="12.75">
      <c r="A47" s="112">
        <v>38</v>
      </c>
      <c r="B47" s="113" t="s">
        <v>180</v>
      </c>
      <c r="C47" s="113">
        <v>0</v>
      </c>
      <c r="D47" s="220">
        <f>C47/'- 3 -'!E47</f>
        <v>0</v>
      </c>
      <c r="E47" s="113">
        <v>0</v>
      </c>
      <c r="F47" s="220">
        <f>E47/'- 3 -'!E47</f>
        <v>0</v>
      </c>
      <c r="G47" s="113">
        <v>0</v>
      </c>
      <c r="H47" s="220">
        <f>G47/'- 3 -'!E47</f>
        <v>0</v>
      </c>
      <c r="I47" s="113">
        <v>0</v>
      </c>
      <c r="J47" s="220">
        <f>I47/'- 3 -'!E47</f>
        <v>0</v>
      </c>
    </row>
    <row r="48" spans="1:10" ht="12.75">
      <c r="A48" s="115">
        <v>39</v>
      </c>
      <c r="B48" s="116" t="s">
        <v>181</v>
      </c>
      <c r="C48" s="116">
        <v>285</v>
      </c>
      <c r="D48" s="222">
        <f>C48/'- 3 -'!E48</f>
        <v>2.0726862712243076E-05</v>
      </c>
      <c r="E48" s="116">
        <v>0</v>
      </c>
      <c r="F48" s="222">
        <f>E48/'- 3 -'!E48</f>
        <v>0</v>
      </c>
      <c r="G48" s="116">
        <v>0</v>
      </c>
      <c r="H48" s="222">
        <f>G48/'- 3 -'!E48</f>
        <v>0</v>
      </c>
      <c r="I48" s="116">
        <v>0</v>
      </c>
      <c r="J48" s="222">
        <f>I48/'- 3 -'!E48</f>
        <v>0</v>
      </c>
    </row>
    <row r="49" spans="1:10" ht="12.75">
      <c r="A49" s="112">
        <v>40</v>
      </c>
      <c r="B49" s="113" t="s">
        <v>182</v>
      </c>
      <c r="C49" s="113">
        <v>0</v>
      </c>
      <c r="D49" s="220">
        <f>C49/'- 3 -'!E49</f>
        <v>0</v>
      </c>
      <c r="E49" s="113">
        <v>0</v>
      </c>
      <c r="F49" s="220">
        <f>E49/'- 3 -'!E49</f>
        <v>0</v>
      </c>
      <c r="G49" s="113">
        <v>41153</v>
      </c>
      <c r="H49" s="220">
        <f>G49/'- 3 -'!E49</f>
        <v>0.0010562096377352112</v>
      </c>
      <c r="I49" s="113">
        <v>0</v>
      </c>
      <c r="J49" s="220">
        <f>I49/'- 3 -'!E49</f>
        <v>0</v>
      </c>
    </row>
    <row r="50" spans="1:10" ht="12.75">
      <c r="A50" s="115">
        <v>41</v>
      </c>
      <c r="B50" s="116" t="s">
        <v>183</v>
      </c>
      <c r="C50" s="116">
        <v>0</v>
      </c>
      <c r="D50" s="222">
        <f>C50/'- 3 -'!E50</f>
        <v>0</v>
      </c>
      <c r="E50" s="116">
        <v>0</v>
      </c>
      <c r="F50" s="222">
        <f>E50/'- 3 -'!E50</f>
        <v>0</v>
      </c>
      <c r="G50" s="116">
        <v>0</v>
      </c>
      <c r="H50" s="222">
        <f>G50/'- 3 -'!E50</f>
        <v>0</v>
      </c>
      <c r="I50" s="116">
        <v>0</v>
      </c>
      <c r="J50" s="222">
        <f>I50/'- 3 -'!E50</f>
        <v>0</v>
      </c>
    </row>
    <row r="51" spans="1:10" ht="12.75">
      <c r="A51" s="112">
        <v>42</v>
      </c>
      <c r="B51" s="113" t="s">
        <v>184</v>
      </c>
      <c r="C51" s="113">
        <v>0</v>
      </c>
      <c r="D51" s="220">
        <f>C51/'- 3 -'!E51</f>
        <v>0</v>
      </c>
      <c r="E51" s="113">
        <v>0</v>
      </c>
      <c r="F51" s="220">
        <f>E51/'- 3 -'!E51</f>
        <v>0</v>
      </c>
      <c r="G51" s="113">
        <v>0</v>
      </c>
      <c r="H51" s="220">
        <f>G51/'- 3 -'!E51</f>
        <v>0</v>
      </c>
      <c r="I51" s="113">
        <v>0</v>
      </c>
      <c r="J51" s="220">
        <f>I51/'- 3 -'!E51</f>
        <v>0</v>
      </c>
    </row>
    <row r="52" spans="1:10" ht="12.75">
      <c r="A52" s="115">
        <v>43</v>
      </c>
      <c r="B52" s="116" t="s">
        <v>185</v>
      </c>
      <c r="C52" s="116">
        <v>0</v>
      </c>
      <c r="D52" s="222">
        <f>C52/'- 3 -'!E52</f>
        <v>0</v>
      </c>
      <c r="E52" s="116">
        <v>0</v>
      </c>
      <c r="F52" s="222">
        <f>E52/'- 3 -'!E52</f>
        <v>0</v>
      </c>
      <c r="G52" s="116">
        <v>0</v>
      </c>
      <c r="H52" s="222">
        <f>G52/'- 3 -'!E52</f>
        <v>0</v>
      </c>
      <c r="I52" s="116">
        <v>0</v>
      </c>
      <c r="J52" s="222">
        <f>I52/'- 3 -'!E52</f>
        <v>0</v>
      </c>
    </row>
    <row r="53" spans="1:10" ht="12.75">
      <c r="A53" s="112">
        <v>44</v>
      </c>
      <c r="B53" s="113" t="s">
        <v>186</v>
      </c>
      <c r="C53" s="113">
        <v>0</v>
      </c>
      <c r="D53" s="220">
        <f>C53/'- 3 -'!E53</f>
        <v>0</v>
      </c>
      <c r="E53" s="113">
        <v>0</v>
      </c>
      <c r="F53" s="220">
        <f>E53/'- 3 -'!E53</f>
        <v>0</v>
      </c>
      <c r="G53" s="113">
        <v>0</v>
      </c>
      <c r="H53" s="220">
        <f>G53/'- 3 -'!E53</f>
        <v>0</v>
      </c>
      <c r="I53" s="113">
        <v>0</v>
      </c>
      <c r="J53" s="220">
        <f>I53/'- 3 -'!E53</f>
        <v>0</v>
      </c>
    </row>
    <row r="54" spans="1:10" ht="12.75">
      <c r="A54" s="115">
        <v>45</v>
      </c>
      <c r="B54" s="116" t="s">
        <v>187</v>
      </c>
      <c r="C54" s="116">
        <v>0</v>
      </c>
      <c r="D54" s="222">
        <f>C54/'- 3 -'!E54</f>
        <v>0</v>
      </c>
      <c r="E54" s="116">
        <v>0</v>
      </c>
      <c r="F54" s="222">
        <f>E54/'- 3 -'!E54</f>
        <v>0</v>
      </c>
      <c r="G54" s="116">
        <v>6966</v>
      </c>
      <c r="H54" s="222">
        <f>G54/'- 3 -'!E54</f>
        <v>0.000651149017219274</v>
      </c>
      <c r="I54" s="116">
        <v>0</v>
      </c>
      <c r="J54" s="222">
        <f>I54/'- 3 -'!E54</f>
        <v>0</v>
      </c>
    </row>
    <row r="55" spans="1:10" ht="12.75">
      <c r="A55" s="112">
        <v>46</v>
      </c>
      <c r="B55" s="113" t="s">
        <v>188</v>
      </c>
      <c r="C55" s="113">
        <v>0</v>
      </c>
      <c r="D55" s="220">
        <f>C55/'- 3 -'!E55</f>
        <v>0</v>
      </c>
      <c r="E55" s="113">
        <v>0</v>
      </c>
      <c r="F55" s="220">
        <f>E55/'- 3 -'!E55</f>
        <v>0</v>
      </c>
      <c r="G55" s="113">
        <v>0</v>
      </c>
      <c r="H55" s="220">
        <f>G55/'- 3 -'!E55</f>
        <v>0</v>
      </c>
      <c r="I55" s="113">
        <v>0</v>
      </c>
      <c r="J55" s="220">
        <f>I55/'- 3 -'!E55</f>
        <v>0</v>
      </c>
    </row>
    <row r="56" spans="1:10" ht="12.75">
      <c r="A56" s="115">
        <v>47</v>
      </c>
      <c r="B56" s="116" t="s">
        <v>189</v>
      </c>
      <c r="C56" s="116">
        <v>0</v>
      </c>
      <c r="D56" s="222">
        <f>C56/'- 3 -'!E56</f>
        <v>0</v>
      </c>
      <c r="E56" s="116">
        <v>0</v>
      </c>
      <c r="F56" s="222">
        <f>E56/'- 3 -'!E56</f>
        <v>0</v>
      </c>
      <c r="G56" s="116">
        <v>0</v>
      </c>
      <c r="H56" s="222">
        <f>G56/'- 3 -'!E56</f>
        <v>0</v>
      </c>
      <c r="I56" s="116">
        <v>0</v>
      </c>
      <c r="J56" s="222">
        <f>I56/'- 3 -'!E56</f>
        <v>0</v>
      </c>
    </row>
    <row r="57" spans="1:10" ht="12.75">
      <c r="A57" s="112">
        <v>48</v>
      </c>
      <c r="B57" s="113" t="s">
        <v>190</v>
      </c>
      <c r="C57" s="113">
        <v>16664</v>
      </c>
      <c r="D57" s="220">
        <f>C57/'- 3 -'!E57</f>
        <v>0.00031563419090553305</v>
      </c>
      <c r="E57" s="113">
        <v>0</v>
      </c>
      <c r="F57" s="220">
        <f>E57/'- 3 -'!E57</f>
        <v>0</v>
      </c>
      <c r="G57" s="113">
        <v>0</v>
      </c>
      <c r="H57" s="220">
        <f>G57/'- 3 -'!E57</f>
        <v>0</v>
      </c>
      <c r="I57" s="113">
        <v>490575</v>
      </c>
      <c r="J57" s="220">
        <f>I57/'- 3 -'!E57</f>
        <v>0.009292021315619412</v>
      </c>
    </row>
    <row r="58" spans="1:10" ht="12.75">
      <c r="A58" s="115">
        <v>49</v>
      </c>
      <c r="B58" s="116" t="s">
        <v>191</v>
      </c>
      <c r="C58" s="116">
        <v>0</v>
      </c>
      <c r="D58" s="222">
        <f>C58/'- 3 -'!E58</f>
        <v>0</v>
      </c>
      <c r="E58" s="116">
        <v>0</v>
      </c>
      <c r="F58" s="222">
        <f>E58/'- 3 -'!E58</f>
        <v>0</v>
      </c>
      <c r="G58" s="116">
        <v>0</v>
      </c>
      <c r="H58" s="222">
        <f>G58/'- 3 -'!E58</f>
        <v>0</v>
      </c>
      <c r="I58" s="116">
        <v>12050</v>
      </c>
      <c r="J58" s="222">
        <f>I58/'- 3 -'!E58</f>
        <v>0.00042161472070071596</v>
      </c>
    </row>
    <row r="59" spans="1:10" ht="12.75">
      <c r="A59" s="112">
        <v>2264</v>
      </c>
      <c r="B59" s="113" t="s">
        <v>192</v>
      </c>
      <c r="C59" s="113">
        <v>0</v>
      </c>
      <c r="D59" s="220">
        <f>C59/'- 3 -'!E59</f>
        <v>0</v>
      </c>
      <c r="E59" s="113">
        <v>0</v>
      </c>
      <c r="F59" s="220">
        <f>E59/'- 3 -'!E59</f>
        <v>0</v>
      </c>
      <c r="G59" s="113">
        <v>0</v>
      </c>
      <c r="H59" s="220">
        <f>G59/'- 3 -'!E59</f>
        <v>0</v>
      </c>
      <c r="I59" s="113">
        <v>3551</v>
      </c>
      <c r="J59" s="220">
        <f>I59/'- 3 -'!E59</f>
        <v>0.0019281810915535785</v>
      </c>
    </row>
    <row r="60" spans="1:10" ht="12.75">
      <c r="A60" s="115">
        <v>2309</v>
      </c>
      <c r="B60" s="116" t="s">
        <v>193</v>
      </c>
      <c r="C60" s="116">
        <v>0</v>
      </c>
      <c r="D60" s="222">
        <f>C60/'- 3 -'!E60</f>
        <v>0</v>
      </c>
      <c r="E60" s="116">
        <v>0</v>
      </c>
      <c r="F60" s="222">
        <f>E60/'- 3 -'!E60</f>
        <v>0</v>
      </c>
      <c r="G60" s="116">
        <v>0</v>
      </c>
      <c r="H60" s="222">
        <f>G60/'- 3 -'!E60</f>
        <v>0</v>
      </c>
      <c r="I60" s="116">
        <v>0</v>
      </c>
      <c r="J60" s="222">
        <f>I60/'- 3 -'!E60</f>
        <v>0</v>
      </c>
    </row>
    <row r="61" spans="1:10" ht="12.75">
      <c r="A61" s="112">
        <v>2312</v>
      </c>
      <c r="B61" s="113" t="s">
        <v>194</v>
      </c>
      <c r="C61" s="113">
        <v>0</v>
      </c>
      <c r="D61" s="220">
        <f>C61/'- 3 -'!E61</f>
        <v>0</v>
      </c>
      <c r="E61" s="113">
        <v>0</v>
      </c>
      <c r="F61" s="220">
        <f>E61/'- 3 -'!E61</f>
        <v>0</v>
      </c>
      <c r="G61" s="113">
        <v>0</v>
      </c>
      <c r="H61" s="220">
        <f>G61/'- 3 -'!E61</f>
        <v>0</v>
      </c>
      <c r="I61" s="113">
        <v>0</v>
      </c>
      <c r="J61" s="220">
        <f>I61/'- 3 -'!E61</f>
        <v>0</v>
      </c>
    </row>
    <row r="62" spans="1:10" ht="12.75">
      <c r="A62" s="115">
        <v>2355</v>
      </c>
      <c r="B62" s="116" t="s">
        <v>196</v>
      </c>
      <c r="C62" s="116">
        <v>0</v>
      </c>
      <c r="D62" s="222">
        <f>C62/'- 3 -'!E62</f>
        <v>0</v>
      </c>
      <c r="E62" s="116">
        <v>0</v>
      </c>
      <c r="F62" s="222">
        <f>E62/'- 3 -'!E62</f>
        <v>0</v>
      </c>
      <c r="G62" s="116">
        <v>614</v>
      </c>
      <c r="H62" s="222">
        <f>G62/'- 3 -'!E62</f>
        <v>2.703732363201517E-05</v>
      </c>
      <c r="I62" s="116">
        <v>0</v>
      </c>
      <c r="J62" s="222">
        <f>I62/'- 3 -'!E62</f>
        <v>0</v>
      </c>
    </row>
    <row r="63" spans="1:10" ht="12.75">
      <c r="A63" s="112">
        <v>2439</v>
      </c>
      <c r="B63" s="113" t="s">
        <v>197</v>
      </c>
      <c r="C63" s="113">
        <v>0</v>
      </c>
      <c r="D63" s="220">
        <f>C63/'- 3 -'!E63</f>
        <v>0</v>
      </c>
      <c r="E63" s="113">
        <v>0</v>
      </c>
      <c r="F63" s="220">
        <f>E63/'- 3 -'!E63</f>
        <v>0</v>
      </c>
      <c r="G63" s="113">
        <v>0</v>
      </c>
      <c r="H63" s="220">
        <f>G63/'- 3 -'!E63</f>
        <v>0</v>
      </c>
      <c r="I63" s="113">
        <v>0</v>
      </c>
      <c r="J63" s="220">
        <f>I63/'- 3 -'!E63</f>
        <v>0</v>
      </c>
    </row>
    <row r="64" spans="1:10" ht="12.75">
      <c r="A64" s="115">
        <v>2460</v>
      </c>
      <c r="B64" s="116" t="s">
        <v>198</v>
      </c>
      <c r="C64" s="116">
        <v>0</v>
      </c>
      <c r="D64" s="222">
        <f>C64/'- 3 -'!E64</f>
        <v>0</v>
      </c>
      <c r="E64" s="116">
        <v>0</v>
      </c>
      <c r="F64" s="222">
        <f>E64/'- 3 -'!E64</f>
        <v>0</v>
      </c>
      <c r="G64" s="116">
        <v>0</v>
      </c>
      <c r="H64" s="222">
        <f>G64/'- 3 -'!E64</f>
        <v>0</v>
      </c>
      <c r="I64" s="116">
        <v>0</v>
      </c>
      <c r="J64" s="222">
        <f>I64/'- 3 -'!E64</f>
        <v>0</v>
      </c>
    </row>
    <row r="65" spans="1:10" ht="12.75">
      <c r="A65" s="112">
        <v>3000</v>
      </c>
      <c r="B65" s="113" t="s">
        <v>199</v>
      </c>
      <c r="C65" s="113">
        <v>297834</v>
      </c>
      <c r="D65" s="220">
        <f>C65/'- 3 -'!E65</f>
        <v>0.05837918065215704</v>
      </c>
      <c r="E65" s="113">
        <v>0</v>
      </c>
      <c r="F65" s="220">
        <f>E65/'- 3 -'!E65</f>
        <v>0</v>
      </c>
      <c r="G65" s="113">
        <v>0</v>
      </c>
      <c r="H65" s="220">
        <f>G65/'- 3 -'!E65</f>
        <v>0</v>
      </c>
      <c r="I65" s="113">
        <v>0</v>
      </c>
      <c r="J65" s="220">
        <f>I65/'- 3 -'!E65</f>
        <v>0</v>
      </c>
    </row>
    <row r="66" spans="4:10" ht="4.5" customHeight="1">
      <c r="D66" s="257"/>
      <c r="F66" s="257"/>
      <c r="H66" s="257"/>
      <c r="J66" s="257"/>
    </row>
    <row r="67" spans="1:10" ht="12.75">
      <c r="A67" s="119"/>
      <c r="B67" s="24" t="s">
        <v>200</v>
      </c>
      <c r="C67" s="25">
        <f>SUM(C11:C65)</f>
        <v>2243412.2</v>
      </c>
      <c r="D67" s="26">
        <f>C67/'- 3 -'!E67</f>
        <v>0.0019779673886322333</v>
      </c>
      <c r="E67" s="90">
        <f>SUM(E11:E65)</f>
        <v>1846591</v>
      </c>
      <c r="F67" s="91">
        <f>E67/'- 3 -'!E67</f>
        <v>0.0016280988300508413</v>
      </c>
      <c r="G67" s="90">
        <f>SUM(G11:G65)</f>
        <v>641938</v>
      </c>
      <c r="H67" s="91">
        <f>G67/'- 3 -'!E67</f>
        <v>0.0005659826711844567</v>
      </c>
      <c r="I67" s="90">
        <f>SUM(I11:I65)</f>
        <v>3271402</v>
      </c>
      <c r="J67" s="91">
        <f>I67/'- 3 -'!E67</f>
        <v>0.002884323474351376</v>
      </c>
    </row>
    <row r="68" ht="4.5" customHeight="1"/>
    <row r="69" spans="1:10" ht="12.75">
      <c r="A69" s="115">
        <v>2155</v>
      </c>
      <c r="B69" s="116" t="s">
        <v>201</v>
      </c>
      <c r="C69" s="116">
        <v>0</v>
      </c>
      <c r="D69" s="222">
        <f>C69/'- 3 -'!E69</f>
        <v>0</v>
      </c>
      <c r="E69" s="116">
        <v>0</v>
      </c>
      <c r="F69" s="222">
        <f>E69/'- 3 -'!E69</f>
        <v>0</v>
      </c>
      <c r="G69" s="116">
        <v>550.58</v>
      </c>
      <c r="H69" s="222">
        <f>G69/'- 3 -'!E69</f>
        <v>0.0005192634547147105</v>
      </c>
      <c r="I69" s="116">
        <v>0</v>
      </c>
      <c r="J69" s="222">
        <f>I69/'- 3 -'!E69</f>
        <v>0</v>
      </c>
    </row>
    <row r="70" spans="1:10" ht="12.75">
      <c r="A70" s="112">
        <v>2408</v>
      </c>
      <c r="B70" s="113" t="s">
        <v>203</v>
      </c>
      <c r="C70" s="113">
        <v>3056</v>
      </c>
      <c r="D70" s="220">
        <f>C70/'- 3 -'!E70</f>
        <v>0.001279189891051196</v>
      </c>
      <c r="E70" s="113">
        <v>0</v>
      </c>
      <c r="F70" s="220">
        <f>E70/'- 3 -'!E70</f>
        <v>0</v>
      </c>
      <c r="G70" s="113">
        <v>0</v>
      </c>
      <c r="H70" s="220">
        <f>G70/'- 3 -'!E70</f>
        <v>0</v>
      </c>
      <c r="I70" s="113">
        <v>0</v>
      </c>
      <c r="J70" s="220">
        <f>I70/'- 3 -'!E70</f>
        <v>0</v>
      </c>
    </row>
    <row r="71" ht="6.7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K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5.83203125" style="97" customWidth="1"/>
    <col min="7" max="7" width="7.83203125" style="97" customWidth="1"/>
    <col min="8" max="8" width="9.83203125" style="97" customWidth="1"/>
    <col min="9" max="9" width="15.83203125" style="97" customWidth="1"/>
    <col min="10" max="10" width="7.83203125" style="97" customWidth="1"/>
    <col min="11" max="11" width="9.83203125" style="97" customWidth="1"/>
    <col min="12" max="16384" width="15.83203125" style="97" customWidth="1"/>
  </cols>
  <sheetData>
    <row r="1" spans="1:11" ht="6.75" customHeight="1">
      <c r="A1" s="20"/>
      <c r="B1" s="95"/>
      <c r="C1" s="161"/>
      <c r="D1" s="161"/>
      <c r="E1" s="161"/>
      <c r="F1" s="161"/>
      <c r="G1" s="161"/>
      <c r="H1" s="161"/>
      <c r="I1" s="161"/>
      <c r="J1" s="161"/>
      <c r="K1" s="161"/>
    </row>
    <row r="2" spans="1:11" ht="12.75">
      <c r="A2" s="7"/>
      <c r="B2" s="98"/>
      <c r="C2" s="224" t="s">
        <v>0</v>
      </c>
      <c r="D2" s="224"/>
      <c r="E2" s="224"/>
      <c r="F2" s="224"/>
      <c r="G2" s="224"/>
      <c r="H2" s="245"/>
      <c r="I2" s="245"/>
      <c r="J2" s="262"/>
      <c r="K2" s="250" t="s">
        <v>397</v>
      </c>
    </row>
    <row r="3" spans="1:11" ht="12.75">
      <c r="A3" s="8"/>
      <c r="B3" s="101"/>
      <c r="C3" s="227" t="str">
        <f>YEAR</f>
        <v>OPERATING FUND ACTUAL 1997/98</v>
      </c>
      <c r="D3" s="227"/>
      <c r="E3" s="227"/>
      <c r="F3" s="227"/>
      <c r="G3" s="227"/>
      <c r="H3" s="246"/>
      <c r="I3" s="246"/>
      <c r="J3" s="246"/>
      <c r="K3" s="251"/>
    </row>
    <row r="4" spans="1:11" ht="12.75">
      <c r="A4" s="9"/>
      <c r="C4" s="161"/>
      <c r="D4" s="161"/>
      <c r="E4" s="161"/>
      <c r="F4" s="161"/>
      <c r="G4" s="161"/>
      <c r="H4" s="161"/>
      <c r="I4" s="161"/>
      <c r="J4" s="161"/>
      <c r="K4" s="161"/>
    </row>
    <row r="5" spans="1:11" ht="16.5">
      <c r="A5" s="9"/>
      <c r="C5" s="430" t="s">
        <v>505</v>
      </c>
      <c r="D5" s="252"/>
      <c r="E5" s="265"/>
      <c r="F5" s="265"/>
      <c r="G5" s="265"/>
      <c r="H5" s="265"/>
      <c r="I5" s="265"/>
      <c r="J5" s="265"/>
      <c r="K5" s="266"/>
    </row>
    <row r="6" spans="1:11" ht="12.75">
      <c r="A6" s="9"/>
      <c r="C6" s="229"/>
      <c r="D6" s="74"/>
      <c r="E6" s="75"/>
      <c r="F6" s="76" t="s">
        <v>23</v>
      </c>
      <c r="G6" s="74"/>
      <c r="H6" s="75"/>
      <c r="I6" s="76" t="s">
        <v>20</v>
      </c>
      <c r="J6" s="74"/>
      <c r="K6" s="75"/>
    </row>
    <row r="7" spans="3:11" ht="12.75">
      <c r="C7" s="77" t="s">
        <v>56</v>
      </c>
      <c r="D7" s="78"/>
      <c r="E7" s="79"/>
      <c r="F7" s="77" t="s">
        <v>57</v>
      </c>
      <c r="G7" s="78"/>
      <c r="H7" s="79"/>
      <c r="I7" s="77" t="s">
        <v>58</v>
      </c>
      <c r="J7" s="78"/>
      <c r="K7" s="79"/>
    </row>
    <row r="8" spans="1:11" ht="12.75">
      <c r="A8" s="109"/>
      <c r="B8" s="54"/>
      <c r="C8" s="268"/>
      <c r="D8" s="259"/>
      <c r="E8" s="260" t="s">
        <v>90</v>
      </c>
      <c r="F8" s="82"/>
      <c r="G8" s="83"/>
      <c r="H8" s="260" t="s">
        <v>90</v>
      </c>
      <c r="I8" s="82"/>
      <c r="J8" s="83"/>
      <c r="K8" s="260" t="s">
        <v>90</v>
      </c>
    </row>
    <row r="9" spans="1:11" ht="12.75">
      <c r="A9" s="60" t="s">
        <v>121</v>
      </c>
      <c r="B9" s="61" t="s">
        <v>122</v>
      </c>
      <c r="C9" s="84" t="s">
        <v>123</v>
      </c>
      <c r="D9" s="85" t="s">
        <v>124</v>
      </c>
      <c r="E9" s="85" t="s">
        <v>125</v>
      </c>
      <c r="F9" s="85" t="s">
        <v>123</v>
      </c>
      <c r="G9" s="85" t="s">
        <v>124</v>
      </c>
      <c r="H9" s="85" t="s">
        <v>125</v>
      </c>
      <c r="I9" s="85" t="s">
        <v>123</v>
      </c>
      <c r="J9" s="85" t="s">
        <v>124</v>
      </c>
      <c r="K9" s="85" t="s">
        <v>125</v>
      </c>
    </row>
    <row r="10" spans="1:2" ht="4.5" customHeight="1">
      <c r="A10" s="86"/>
      <c r="B10" s="86"/>
    </row>
    <row r="11" spans="1:11" ht="12.75">
      <c r="A11" s="112">
        <v>1</v>
      </c>
      <c r="B11" s="113" t="s">
        <v>144</v>
      </c>
      <c r="C11" s="113">
        <v>571988</v>
      </c>
      <c r="D11" s="220">
        <f>C11/'- 3 -'!E11</f>
        <v>0.002702875706213509</v>
      </c>
      <c r="E11" s="113">
        <f>C11/'- 7 -'!I11</f>
        <v>18.873007074226585</v>
      </c>
      <c r="F11" s="113">
        <v>1057069</v>
      </c>
      <c r="G11" s="220">
        <f>F11/'- 3 -'!E11</f>
        <v>0.004995080525975034</v>
      </c>
      <c r="H11" s="113">
        <f>F11/'- 7 -'!I11</f>
        <v>34.87847772146552</v>
      </c>
      <c r="I11" s="113">
        <v>3660345</v>
      </c>
      <c r="J11" s="220">
        <f>I11/'- 3 -'!E11</f>
        <v>0.017296617371098846</v>
      </c>
      <c r="K11" s="113">
        <f>I11/'- 7 -'!I11</f>
        <v>120.77476639214444</v>
      </c>
    </row>
    <row r="12" spans="1:11" ht="12.75">
      <c r="A12" s="115">
        <v>2</v>
      </c>
      <c r="B12" s="116" t="s">
        <v>145</v>
      </c>
      <c r="C12" s="116">
        <v>263712</v>
      </c>
      <c r="D12" s="222">
        <f>C12/'- 3 -'!E12</f>
        <v>0.005082484468243</v>
      </c>
      <c r="E12" s="116">
        <f>C12/'- 7 -'!I12</f>
        <v>29.487003163251273</v>
      </c>
      <c r="F12" s="116">
        <v>510721</v>
      </c>
      <c r="G12" s="222">
        <f>F12/'- 3 -'!E12</f>
        <v>0.00984305435515082</v>
      </c>
      <c r="H12" s="116">
        <f>F12/'- 7 -'!I12</f>
        <v>57.10635747534755</v>
      </c>
      <c r="I12" s="116">
        <v>1047306</v>
      </c>
      <c r="J12" s="222">
        <f>I12/'- 3 -'!E12</f>
        <v>0.020184581962511012</v>
      </c>
      <c r="K12" s="116">
        <f>I12/'- 7 -'!I12</f>
        <v>117.10470261077249</v>
      </c>
    </row>
    <row r="13" spans="1:11" ht="12.75">
      <c r="A13" s="112">
        <v>3</v>
      </c>
      <c r="B13" s="113" t="s">
        <v>146</v>
      </c>
      <c r="C13" s="113">
        <v>145746</v>
      </c>
      <c r="D13" s="220">
        <f>C13/'- 3 -'!E13</f>
        <v>0.003918999386790849</v>
      </c>
      <c r="E13" s="113">
        <f>C13/'- 7 -'!I13</f>
        <v>23.564430072756668</v>
      </c>
      <c r="F13" s="113">
        <v>239647</v>
      </c>
      <c r="G13" s="220">
        <f>F13/'- 3 -'!E13</f>
        <v>0.006443926049745904</v>
      </c>
      <c r="H13" s="113">
        <f>F13/'- 7 -'!I13</f>
        <v>38.74648342764753</v>
      </c>
      <c r="I13" s="113">
        <v>696415</v>
      </c>
      <c r="J13" s="220">
        <f>I13/'- 3 -'!E13</f>
        <v>0.018726071095961114</v>
      </c>
      <c r="K13" s="113">
        <f>I13/'- 7 -'!I13</f>
        <v>112.59741309620048</v>
      </c>
    </row>
    <row r="14" spans="1:11" ht="12.75">
      <c r="A14" s="115">
        <v>4</v>
      </c>
      <c r="B14" s="116" t="s">
        <v>147</v>
      </c>
      <c r="C14" s="116">
        <v>140970</v>
      </c>
      <c r="D14" s="222">
        <f>C14/'- 3 -'!E14</f>
        <v>0.005010197922543129</v>
      </c>
      <c r="E14" s="116">
        <f>C14/'- 7 -'!I14</f>
        <v>29.72796288485871</v>
      </c>
      <c r="F14" s="116">
        <v>286207</v>
      </c>
      <c r="G14" s="222">
        <f>F14/'- 3 -'!E14</f>
        <v>0.010172048782133087</v>
      </c>
      <c r="H14" s="116">
        <f>F14/'- 7 -'!I14</f>
        <v>60.35575706452973</v>
      </c>
      <c r="I14" s="116">
        <v>486381</v>
      </c>
      <c r="J14" s="222">
        <f>I14/'- 3 -'!E14</f>
        <v>0.01728640899315067</v>
      </c>
      <c r="K14" s="116">
        <f>I14/'- 7 -'!I14</f>
        <v>102.56874736398144</v>
      </c>
    </row>
    <row r="15" spans="1:11" ht="12.75">
      <c r="A15" s="112">
        <v>5</v>
      </c>
      <c r="B15" s="113" t="s">
        <v>148</v>
      </c>
      <c r="C15" s="113">
        <v>201511</v>
      </c>
      <c r="D15" s="220">
        <f>C15/'- 3 -'!E15</f>
        <v>0.004817647991501894</v>
      </c>
      <c r="E15" s="113">
        <f>C15/'- 7 -'!I15</f>
        <v>29.325620315797128</v>
      </c>
      <c r="F15" s="113">
        <v>590030</v>
      </c>
      <c r="G15" s="220">
        <f>F15/'- 3 -'!E15</f>
        <v>0.014106211792040446</v>
      </c>
      <c r="H15" s="113">
        <f>F15/'- 7 -'!I15</f>
        <v>85.86625918649493</v>
      </c>
      <c r="I15" s="113">
        <v>707735</v>
      </c>
      <c r="J15" s="220">
        <f>I15/'- 3 -'!E15</f>
        <v>0.01692025795745936</v>
      </c>
      <c r="K15" s="113">
        <f>I15/'- 7 -'!I15</f>
        <v>102.9957069053336</v>
      </c>
    </row>
    <row r="16" spans="1:11" ht="12.75">
      <c r="A16" s="115">
        <v>6</v>
      </c>
      <c r="B16" s="116" t="s">
        <v>149</v>
      </c>
      <c r="C16" s="116">
        <v>164862</v>
      </c>
      <c r="D16" s="222">
        <f>C16/'- 3 -'!E16</f>
        <v>0.003125864894765563</v>
      </c>
      <c r="E16" s="116">
        <f>C16/'- 7 -'!I16</f>
        <v>17.962736979734146</v>
      </c>
      <c r="F16" s="116">
        <v>315295</v>
      </c>
      <c r="G16" s="222">
        <f>F16/'- 3 -'!E16</f>
        <v>0.005978148827474544</v>
      </c>
      <c r="H16" s="116">
        <f>F16/'- 7 -'!I16</f>
        <v>34.353344955327955</v>
      </c>
      <c r="I16" s="116">
        <v>929884</v>
      </c>
      <c r="J16" s="222">
        <f>I16/'- 3 -'!E16</f>
        <v>0.017631059624438505</v>
      </c>
      <c r="K16" s="116">
        <f>I16/'- 7 -'!I16</f>
        <v>101.31662671606014</v>
      </c>
    </row>
    <row r="17" spans="1:11" ht="12.75">
      <c r="A17" s="112">
        <v>8</v>
      </c>
      <c r="B17" s="113" t="s">
        <v>150</v>
      </c>
      <c r="C17" s="113">
        <v>88633</v>
      </c>
      <c r="D17" s="220">
        <f>C17/'- 3 -'!E17</f>
        <v>0.01252114982730496</v>
      </c>
      <c r="E17" s="113">
        <f>C17/'- 7 -'!I17</f>
        <v>87.58201581027669</v>
      </c>
      <c r="F17" s="113">
        <v>75319</v>
      </c>
      <c r="G17" s="220">
        <f>F17/'- 3 -'!E17</f>
        <v>0.01064028616703465</v>
      </c>
      <c r="H17" s="113">
        <f>F17/'- 7 -'!I17</f>
        <v>74.42588932806323</v>
      </c>
      <c r="I17" s="113">
        <v>139096</v>
      </c>
      <c r="J17" s="220">
        <f>I17/'- 3 -'!E17</f>
        <v>0.019650038432398886</v>
      </c>
      <c r="K17" s="113">
        <f>I17/'- 7 -'!I17</f>
        <v>137.44664031620553</v>
      </c>
    </row>
    <row r="18" spans="1:11" ht="12.75">
      <c r="A18" s="115">
        <v>9</v>
      </c>
      <c r="B18" s="116" t="s">
        <v>151</v>
      </c>
      <c r="C18" s="17">
        <v>187262</v>
      </c>
      <c r="D18" s="222">
        <f>C18/'- 3 -'!E18</f>
        <v>0.00264367705418626</v>
      </c>
      <c r="E18" s="116">
        <f>C18/'- 7 -'!I18</f>
        <v>14.73054080629302</v>
      </c>
      <c r="F18" s="116">
        <v>567499</v>
      </c>
      <c r="G18" s="222">
        <f>F18/'- 3 -'!E18</f>
        <v>0.00801168461606545</v>
      </c>
      <c r="H18" s="116">
        <f>F18/'- 7 -'!I18</f>
        <v>44.64102261553589</v>
      </c>
      <c r="I18" s="116">
        <v>818202</v>
      </c>
      <c r="J18" s="222">
        <f>I18/'- 3 -'!E18</f>
        <v>0.011550991942248328</v>
      </c>
      <c r="K18" s="116">
        <f>I18/'- 7 -'!I18</f>
        <v>64.36200589970501</v>
      </c>
    </row>
    <row r="19" spans="1:11" ht="12.75">
      <c r="A19" s="112">
        <v>10</v>
      </c>
      <c r="B19" s="113" t="s">
        <v>152</v>
      </c>
      <c r="C19" s="113">
        <v>148476</v>
      </c>
      <c r="D19" s="220">
        <f>C19/'- 3 -'!E19</f>
        <v>0.002850344748771183</v>
      </c>
      <c r="E19" s="113">
        <f>C19/'- 7 -'!I19</f>
        <v>16.878026599977265</v>
      </c>
      <c r="F19" s="113">
        <v>447467</v>
      </c>
      <c r="G19" s="220">
        <f>F19/'- 3 -'!E19</f>
        <v>0.00859017762937037</v>
      </c>
      <c r="H19" s="113">
        <f>F19/'- 7 -'!I19</f>
        <v>50.86586336250995</v>
      </c>
      <c r="I19" s="113">
        <v>975348</v>
      </c>
      <c r="J19" s="220">
        <f>I19/'- 3 -'!E19</f>
        <v>0.01872409042555346</v>
      </c>
      <c r="K19" s="113">
        <f>I19/'- 7 -'!I19</f>
        <v>110.87279754461748</v>
      </c>
    </row>
    <row r="20" spans="1:11" ht="12.75">
      <c r="A20" s="115">
        <v>11</v>
      </c>
      <c r="B20" s="116" t="s">
        <v>153</v>
      </c>
      <c r="C20" s="116">
        <v>116432</v>
      </c>
      <c r="D20" s="222">
        <f>C20/'- 3 -'!E20</f>
        <v>0.004287515410007654</v>
      </c>
      <c r="E20" s="116">
        <f>C20/'- 7 -'!I20</f>
        <v>24.897784620648363</v>
      </c>
      <c r="F20" s="116">
        <v>182547</v>
      </c>
      <c r="G20" s="222">
        <f>F20/'- 3 -'!E20</f>
        <v>0.006722147481368243</v>
      </c>
      <c r="H20" s="116">
        <f>F20/'- 7 -'!I20</f>
        <v>39.03579676674365</v>
      </c>
      <c r="I20" s="116">
        <v>399892</v>
      </c>
      <c r="J20" s="222">
        <f>I20/'- 3 -'!E20</f>
        <v>0.014725703520842903</v>
      </c>
      <c r="K20" s="116">
        <f>I20/'- 7 -'!I20</f>
        <v>85.51278761440425</v>
      </c>
    </row>
    <row r="21" spans="1:11" ht="12.75">
      <c r="A21" s="112">
        <v>12</v>
      </c>
      <c r="B21" s="113" t="s">
        <v>154</v>
      </c>
      <c r="C21" s="113">
        <v>151922</v>
      </c>
      <c r="D21" s="220">
        <f>C21/'- 3 -'!E21</f>
        <v>0.003384685018790859</v>
      </c>
      <c r="E21" s="113">
        <f>C21/'- 7 -'!I21</f>
        <v>19.30026043320841</v>
      </c>
      <c r="F21" s="113">
        <v>381848</v>
      </c>
      <c r="G21" s="220">
        <f>F21/'- 3 -'!E21</f>
        <v>0.008507228742744646</v>
      </c>
      <c r="H21" s="113">
        <f>F21/'- 7 -'!I21</f>
        <v>48.51019500730484</v>
      </c>
      <c r="I21" s="113">
        <v>720475</v>
      </c>
      <c r="J21" s="220">
        <f>I21/'- 3 -'!E21</f>
        <v>0.016051532621433</v>
      </c>
      <c r="K21" s="113">
        <f>I21/'- 7 -'!I21</f>
        <v>91.52956869719875</v>
      </c>
    </row>
    <row r="22" spans="1:11" ht="12.75">
      <c r="A22" s="115">
        <v>13</v>
      </c>
      <c r="B22" s="116" t="s">
        <v>155</v>
      </c>
      <c r="C22" s="116">
        <v>97802.32</v>
      </c>
      <c r="D22" s="222">
        <f>C22/'- 3 -'!E22</f>
        <v>0.005621852928116929</v>
      </c>
      <c r="E22" s="116">
        <f>C22/'- 7 -'!I22</f>
        <v>32.73717824267783</v>
      </c>
      <c r="F22" s="116">
        <v>136034.19</v>
      </c>
      <c r="G22" s="222">
        <f>F22/'- 3 -'!E22</f>
        <v>0.007819489449488667</v>
      </c>
      <c r="H22" s="116">
        <f>F22/'- 7 -'!I22</f>
        <v>45.534456903765694</v>
      </c>
      <c r="I22" s="116">
        <v>222568.22</v>
      </c>
      <c r="J22" s="222">
        <f>I22/'- 3 -'!E22</f>
        <v>0.012793620839595345</v>
      </c>
      <c r="K22" s="116">
        <f>I22/'- 7 -'!I22</f>
        <v>74.49982259414226</v>
      </c>
    </row>
    <row r="23" spans="1:11" ht="12.75">
      <c r="A23" s="112">
        <v>14</v>
      </c>
      <c r="B23" s="113" t="s">
        <v>156</v>
      </c>
      <c r="C23" s="113">
        <v>106995</v>
      </c>
      <c r="D23" s="220">
        <f>C23/'- 3 -'!E23</f>
        <v>0.005083485662902779</v>
      </c>
      <c r="E23" s="113">
        <f>C23/'- 7 -'!I23</f>
        <v>28.25920447942528</v>
      </c>
      <c r="F23" s="113">
        <v>229250</v>
      </c>
      <c r="G23" s="220">
        <f>F23/'- 3 -'!E23</f>
        <v>0.010891995777564018</v>
      </c>
      <c r="H23" s="113">
        <f>F23/'- 7 -'!I23</f>
        <v>60.54883524378004</v>
      </c>
      <c r="I23" s="113">
        <v>370073</v>
      </c>
      <c r="J23" s="220">
        <f>I23/'- 3 -'!E23</f>
        <v>0.017582698160917988</v>
      </c>
      <c r="K23" s="113">
        <f>I23/'- 7 -'!I23</f>
        <v>97.74259151656013</v>
      </c>
    </row>
    <row r="24" spans="1:11" ht="12.75">
      <c r="A24" s="115">
        <v>15</v>
      </c>
      <c r="B24" s="116" t="s">
        <v>157</v>
      </c>
      <c r="C24" s="116">
        <v>111780</v>
      </c>
      <c r="D24" s="222">
        <f>C24/'- 3 -'!E24</f>
        <v>0.004357913595649478</v>
      </c>
      <c r="E24" s="116">
        <f>C24/'- 7 -'!I24</f>
        <v>19.985696406222065</v>
      </c>
      <c r="F24" s="116">
        <v>236165</v>
      </c>
      <c r="G24" s="222">
        <f>F24/'- 3 -'!E24</f>
        <v>0.009207252319883334</v>
      </c>
      <c r="H24" s="116">
        <f>F24/'- 7 -'!I24</f>
        <v>42.225102807080276</v>
      </c>
      <c r="I24" s="116">
        <v>382836</v>
      </c>
      <c r="J24" s="222">
        <f>I24/'- 3 -'!E24</f>
        <v>0.014925444706602824</v>
      </c>
      <c r="K24" s="116">
        <f>I24/'- 7 -'!I24</f>
        <v>68.44913284462721</v>
      </c>
    </row>
    <row r="25" spans="1:11" ht="12.75">
      <c r="A25" s="112">
        <v>16</v>
      </c>
      <c r="B25" s="113" t="s">
        <v>158</v>
      </c>
      <c r="C25" s="113">
        <v>46630</v>
      </c>
      <c r="D25" s="220">
        <f>C25/'- 3 -'!E25</f>
        <v>0.008730167794087113</v>
      </c>
      <c r="E25" s="113">
        <f>C25/'- 7 -'!I25</f>
        <v>61.03403141361257</v>
      </c>
      <c r="F25" s="113">
        <v>44131</v>
      </c>
      <c r="G25" s="220">
        <f>F25/'- 3 -'!E25</f>
        <v>0.008262299698066876</v>
      </c>
      <c r="H25" s="113">
        <f>F25/'- 7 -'!I25</f>
        <v>57.7630890052356</v>
      </c>
      <c r="I25" s="113">
        <v>127295</v>
      </c>
      <c r="J25" s="220">
        <f>I25/'- 3 -'!E25</f>
        <v>0.02383244068943425</v>
      </c>
      <c r="K25" s="113">
        <f>I25/'- 7 -'!I25</f>
        <v>166.61649214659687</v>
      </c>
    </row>
    <row r="26" spans="1:11" ht="12.75">
      <c r="A26" s="115">
        <v>17</v>
      </c>
      <c r="B26" s="116" t="s">
        <v>159</v>
      </c>
      <c r="C26" s="116">
        <v>78507</v>
      </c>
      <c r="D26" s="222">
        <f>C26/'- 3 -'!E26</f>
        <v>0.019004876516669975</v>
      </c>
      <c r="E26" s="116">
        <f>C26/'- 7 -'!I26</f>
        <v>138.82758620689654</v>
      </c>
      <c r="F26" s="116">
        <v>58193</v>
      </c>
      <c r="G26" s="222">
        <f>F26/'- 3 -'!E26</f>
        <v>0.014087288765773446</v>
      </c>
      <c r="H26" s="116">
        <f>F26/'- 7 -'!I26</f>
        <v>102.9053934571176</v>
      </c>
      <c r="I26" s="116">
        <v>93565</v>
      </c>
      <c r="J26" s="222">
        <f>I26/'- 3 -'!E26</f>
        <v>0.022650098351512937</v>
      </c>
      <c r="K26" s="116">
        <f>I26/'- 7 -'!I26</f>
        <v>165.4553492484527</v>
      </c>
    </row>
    <row r="27" spans="1:11" ht="12.75">
      <c r="A27" s="112">
        <v>18</v>
      </c>
      <c r="B27" s="113" t="s">
        <v>160</v>
      </c>
      <c r="C27" s="113">
        <v>94277</v>
      </c>
      <c r="D27" s="220">
        <f>C27/'- 3 -'!E27</f>
        <v>0.011785442615081422</v>
      </c>
      <c r="E27" s="113">
        <f>C27/'- 7 -'!I27</f>
        <v>64.05993069239655</v>
      </c>
      <c r="F27" s="113">
        <v>77294</v>
      </c>
      <c r="G27" s="220">
        <f>F27/'- 3 -'!E27</f>
        <v>0.009662420330410423</v>
      </c>
      <c r="H27" s="113">
        <f>F27/'- 7 -'!I27</f>
        <v>52.52021471767344</v>
      </c>
      <c r="I27" s="113">
        <v>132763</v>
      </c>
      <c r="J27" s="220">
        <f>I27/'- 3 -'!E27</f>
        <v>0.01659652638401789</v>
      </c>
      <c r="K27" s="113">
        <f>I27/'- 7 -'!I27</f>
        <v>90.21064075558877</v>
      </c>
    </row>
    <row r="28" spans="1:11" ht="12.75">
      <c r="A28" s="115">
        <v>19</v>
      </c>
      <c r="B28" s="116" t="s">
        <v>161</v>
      </c>
      <c r="C28" s="116">
        <v>67799</v>
      </c>
      <c r="D28" s="222">
        <f>C28/'- 3 -'!E28</f>
        <v>0.006596260118306351</v>
      </c>
      <c r="E28" s="116">
        <f>C28/'- 7 -'!I28</f>
        <v>39.06597522327859</v>
      </c>
      <c r="F28" s="116">
        <v>86660</v>
      </c>
      <c r="G28" s="222">
        <f>F28/'- 3 -'!E28</f>
        <v>0.008431273349937733</v>
      </c>
      <c r="H28" s="116">
        <f>F28/'- 7 -'!I28</f>
        <v>49.93373667530971</v>
      </c>
      <c r="I28" s="116">
        <v>203658</v>
      </c>
      <c r="J28" s="222">
        <f>I28/'- 3 -'!E28</f>
        <v>0.019814173412204233</v>
      </c>
      <c r="K28" s="116">
        <f>I28/'- 7 -'!I28</f>
        <v>117.34831460674157</v>
      </c>
    </row>
    <row r="29" spans="1:11" ht="12.75">
      <c r="A29" s="112">
        <v>20</v>
      </c>
      <c r="B29" s="113" t="s">
        <v>162</v>
      </c>
      <c r="C29" s="113">
        <v>72876</v>
      </c>
      <c r="D29" s="220">
        <f>C29/'- 3 -'!E29</f>
        <v>0.010902246531497302</v>
      </c>
      <c r="E29" s="113">
        <f>C29/'- 7 -'!I29</f>
        <v>70.24192771084337</v>
      </c>
      <c r="F29" s="113">
        <v>93672</v>
      </c>
      <c r="G29" s="220">
        <f>F29/'- 3 -'!E29</f>
        <v>0.014013327255864965</v>
      </c>
      <c r="H29" s="113">
        <f>F29/'- 7 -'!I29</f>
        <v>90.28626506024096</v>
      </c>
      <c r="I29" s="113">
        <v>196208</v>
      </c>
      <c r="J29" s="220">
        <f>I29/'- 3 -'!E29</f>
        <v>0.02935270853850407</v>
      </c>
      <c r="K29" s="113">
        <f>I29/'- 7 -'!I29</f>
        <v>189.11614457831325</v>
      </c>
    </row>
    <row r="30" spans="1:11" ht="12.75">
      <c r="A30" s="115">
        <v>21</v>
      </c>
      <c r="B30" s="116" t="s">
        <v>163</v>
      </c>
      <c r="C30" s="116">
        <v>123194</v>
      </c>
      <c r="D30" s="222">
        <f>C30/'- 3 -'!E30</f>
        <v>0.00641193026873594</v>
      </c>
      <c r="E30" s="116">
        <f>C30/'- 7 -'!I30</f>
        <v>34.83993212669683</v>
      </c>
      <c r="F30" s="116">
        <v>204192</v>
      </c>
      <c r="G30" s="222">
        <f>F30/'- 3 -'!E30</f>
        <v>0.010627667462974895</v>
      </c>
      <c r="H30" s="116">
        <f>F30/'- 7 -'!I30</f>
        <v>57.74660633484163</v>
      </c>
      <c r="I30" s="116">
        <v>278548</v>
      </c>
      <c r="J30" s="222">
        <f>I30/'- 3 -'!E30</f>
        <v>0.014497705671508829</v>
      </c>
      <c r="K30" s="116">
        <f>I30/'- 7 -'!I30</f>
        <v>78.77488687782805</v>
      </c>
    </row>
    <row r="31" spans="1:11" ht="12.75">
      <c r="A31" s="112">
        <v>22</v>
      </c>
      <c r="B31" s="113" t="s">
        <v>164</v>
      </c>
      <c r="C31" s="113">
        <v>106566</v>
      </c>
      <c r="D31" s="220">
        <f>C31/'- 3 -'!E31</f>
        <v>0.009307183971164725</v>
      </c>
      <c r="E31" s="113">
        <f>C31/'- 7 -'!I31</f>
        <v>59.20333333333333</v>
      </c>
      <c r="F31" s="113">
        <v>85101</v>
      </c>
      <c r="G31" s="220">
        <f>F31/'- 3 -'!E31</f>
        <v>0.0074324893786957315</v>
      </c>
      <c r="H31" s="113">
        <f>F31/'- 7 -'!I31</f>
        <v>47.278333333333336</v>
      </c>
      <c r="I31" s="113">
        <v>205549</v>
      </c>
      <c r="J31" s="220">
        <f>I31/'- 3 -'!E31</f>
        <v>0.017952089391446973</v>
      </c>
      <c r="K31" s="113">
        <f>I31/'- 7 -'!I31</f>
        <v>114.19388888888889</v>
      </c>
    </row>
    <row r="32" spans="1:11" ht="12.75">
      <c r="A32" s="115">
        <v>23</v>
      </c>
      <c r="B32" s="116" t="s">
        <v>165</v>
      </c>
      <c r="C32" s="116">
        <v>65864</v>
      </c>
      <c r="D32" s="222">
        <f>C32/'- 3 -'!E32</f>
        <v>0.007541572598342214</v>
      </c>
      <c r="E32" s="116">
        <f>C32/'- 7 -'!I32</f>
        <v>45.43911693687478</v>
      </c>
      <c r="F32" s="116">
        <v>80402</v>
      </c>
      <c r="G32" s="222">
        <f>F32/'- 3 -'!E32</f>
        <v>0.009206205515181445</v>
      </c>
      <c r="H32" s="116">
        <f>F32/'- 7 -'!I32</f>
        <v>55.4687823387375</v>
      </c>
      <c r="I32" s="116">
        <v>160534</v>
      </c>
      <c r="J32" s="222">
        <f>I32/'- 3 -'!E32</f>
        <v>0.01838149543760277</v>
      </c>
      <c r="K32" s="116">
        <f>I32/'- 7 -'!I32</f>
        <v>110.75129354949983</v>
      </c>
    </row>
    <row r="33" spans="1:11" ht="12.75">
      <c r="A33" s="112">
        <v>24</v>
      </c>
      <c r="B33" s="113" t="s">
        <v>166</v>
      </c>
      <c r="C33" s="113">
        <v>87205</v>
      </c>
      <c r="D33" s="220">
        <f>C33/'- 3 -'!E33</f>
        <v>0.004173711794539566</v>
      </c>
      <c r="E33" s="113">
        <f>C33/'- 7 -'!I33</f>
        <v>23.420798195197936</v>
      </c>
      <c r="F33" s="113">
        <v>177755</v>
      </c>
      <c r="G33" s="220">
        <f>F33/'- 3 -'!E33</f>
        <v>0.008507518376680014</v>
      </c>
      <c r="H33" s="113">
        <f>F33/'- 7 -'!I33</f>
        <v>47.73996884567868</v>
      </c>
      <c r="I33" s="113">
        <v>277068</v>
      </c>
      <c r="J33" s="220">
        <f>I33/'- 3 -'!E33</f>
        <v>0.013260730227504026</v>
      </c>
      <c r="K33" s="113">
        <f>I33/'- 7 -'!I33</f>
        <v>74.41263361443842</v>
      </c>
    </row>
    <row r="34" spans="1:11" ht="12.75">
      <c r="A34" s="115">
        <v>25</v>
      </c>
      <c r="B34" s="116" t="s">
        <v>167</v>
      </c>
      <c r="C34" s="116">
        <v>85410</v>
      </c>
      <c r="D34" s="222">
        <f>C34/'- 3 -'!E34</f>
        <v>0.00929513776469404</v>
      </c>
      <c r="E34" s="116">
        <f>C34/'- 7 -'!I34</f>
        <v>54.48803827751196</v>
      </c>
      <c r="F34" s="116">
        <v>82791</v>
      </c>
      <c r="G34" s="222">
        <f>F34/'- 3 -'!E34</f>
        <v>0.009010112992351998</v>
      </c>
      <c r="H34" s="116">
        <f>F34/'- 7 -'!I34</f>
        <v>52.817224880382774</v>
      </c>
      <c r="I34" s="116">
        <v>193131</v>
      </c>
      <c r="J34" s="222">
        <f>I34/'- 3 -'!E34</f>
        <v>0.021018373160439346</v>
      </c>
      <c r="K34" s="116">
        <f>I34/'- 7 -'!I34</f>
        <v>123.20956937799043</v>
      </c>
    </row>
    <row r="35" spans="1:11" ht="12.75">
      <c r="A35" s="112">
        <v>26</v>
      </c>
      <c r="B35" s="113" t="s">
        <v>168</v>
      </c>
      <c r="C35" s="113">
        <v>96498</v>
      </c>
      <c r="D35" s="220">
        <f>C35/'- 3 -'!E35</f>
        <v>0.007269473987286669</v>
      </c>
      <c r="E35" s="113">
        <f>C35/'- 7 -'!I35</f>
        <v>36.63553530751708</v>
      </c>
      <c r="F35" s="113">
        <v>86209</v>
      </c>
      <c r="G35" s="220">
        <f>F35/'- 3 -'!E35</f>
        <v>0.00649437380018235</v>
      </c>
      <c r="H35" s="113">
        <f>F35/'- 7 -'!I35</f>
        <v>32.729309035687166</v>
      </c>
      <c r="I35" s="113">
        <v>201143</v>
      </c>
      <c r="J35" s="220">
        <f>I35/'- 3 -'!E35</f>
        <v>0.015152685094248611</v>
      </c>
      <c r="K35" s="113">
        <f>I35/'- 7 -'!I35</f>
        <v>76.36408504176158</v>
      </c>
    </row>
    <row r="36" spans="1:11" ht="12.75">
      <c r="A36" s="115">
        <v>27</v>
      </c>
      <c r="B36" s="116" t="s">
        <v>169</v>
      </c>
      <c r="C36" s="116">
        <v>56480</v>
      </c>
      <c r="D36" s="222">
        <f>C36/'- 3 -'!E36</f>
        <v>0.010417221910619572</v>
      </c>
      <c r="E36" s="116">
        <f>C36/'- 7 -'!I36</f>
        <v>70.99937146448774</v>
      </c>
      <c r="F36" s="116">
        <v>106145</v>
      </c>
      <c r="G36" s="222">
        <f>F36/'- 3 -'!E36</f>
        <v>0.01957747910238517</v>
      </c>
      <c r="H36" s="116">
        <f>F36/'- 7 -'!I36</f>
        <v>133.43180389692017</v>
      </c>
      <c r="I36" s="116">
        <v>65807</v>
      </c>
      <c r="J36" s="222">
        <f>I36/'- 3 -'!E36</f>
        <v>0.012137502164875039</v>
      </c>
      <c r="K36" s="116">
        <f>I36/'- 7 -'!I36</f>
        <v>82.72407291011942</v>
      </c>
    </row>
    <row r="37" spans="1:11" ht="12.75">
      <c r="A37" s="112">
        <v>28</v>
      </c>
      <c r="B37" s="113" t="s">
        <v>170</v>
      </c>
      <c r="C37" s="113">
        <v>76173</v>
      </c>
      <c r="D37" s="220">
        <f>C37/'- 3 -'!E37</f>
        <v>0.01348506636845019</v>
      </c>
      <c r="E37" s="113">
        <f>C37/'- 7 -'!I37</f>
        <v>85.5876404494382</v>
      </c>
      <c r="F37" s="113">
        <v>85660</v>
      </c>
      <c r="G37" s="220">
        <f>F37/'- 3 -'!E37</f>
        <v>0.015164569927946164</v>
      </c>
      <c r="H37" s="113">
        <f>F37/'- 7 -'!I37</f>
        <v>96.24719101123596</v>
      </c>
      <c r="I37" s="113">
        <v>100075</v>
      </c>
      <c r="J37" s="220">
        <f>I37/'- 3 -'!E37</f>
        <v>0.017716487690161247</v>
      </c>
      <c r="K37" s="113">
        <f>I37/'- 7 -'!I37</f>
        <v>112.4438202247191</v>
      </c>
    </row>
    <row r="38" spans="1:11" ht="12.75">
      <c r="A38" s="115">
        <v>29</v>
      </c>
      <c r="B38" s="116" t="s">
        <v>171</v>
      </c>
      <c r="C38" s="116">
        <v>84610</v>
      </c>
      <c r="D38" s="222">
        <f>C38/'- 3 -'!E38</f>
        <v>0.010088638821223838</v>
      </c>
      <c r="E38" s="116">
        <f>C38/'- 7 -'!I38</f>
        <v>70.94583263457992</v>
      </c>
      <c r="F38" s="116">
        <v>105748</v>
      </c>
      <c r="G38" s="222">
        <f>F38/'- 3 -'!E38</f>
        <v>0.01260906959067224</v>
      </c>
      <c r="H38" s="116">
        <f>F38/'- 7 -'!I38</f>
        <v>88.67013248364918</v>
      </c>
      <c r="I38" s="116">
        <v>130647</v>
      </c>
      <c r="J38" s="222">
        <f>I38/'- 3 -'!E38</f>
        <v>0.015577950550483758</v>
      </c>
      <c r="K38" s="116">
        <f>I38/'- 7 -'!I38</f>
        <v>109.5480462854268</v>
      </c>
    </row>
    <row r="39" spans="1:11" ht="12.75">
      <c r="A39" s="112">
        <v>30</v>
      </c>
      <c r="B39" s="113" t="s">
        <v>172</v>
      </c>
      <c r="C39" s="113">
        <v>85327</v>
      </c>
      <c r="D39" s="220">
        <f>C39/'- 3 -'!E39</f>
        <v>0.009999237110954419</v>
      </c>
      <c r="E39" s="113">
        <f>C39/'- 7 -'!I39</f>
        <v>59.337273991655074</v>
      </c>
      <c r="F39" s="113">
        <v>81094</v>
      </c>
      <c r="G39" s="220">
        <f>F39/'- 3 -'!E39</f>
        <v>0.009503183450440513</v>
      </c>
      <c r="H39" s="113">
        <f>F39/'- 7 -'!I39</f>
        <v>56.39360222531293</v>
      </c>
      <c r="I39" s="113">
        <v>148434</v>
      </c>
      <c r="J39" s="220">
        <f>I39/'- 3 -'!E39</f>
        <v>0.017394573362797334</v>
      </c>
      <c r="K39" s="113">
        <f>I39/'- 7 -'!I39</f>
        <v>103.22253129346315</v>
      </c>
    </row>
    <row r="40" spans="1:11" ht="12.75">
      <c r="A40" s="115">
        <v>31</v>
      </c>
      <c r="B40" s="116" t="s">
        <v>173</v>
      </c>
      <c r="C40" s="116">
        <v>84671</v>
      </c>
      <c r="D40" s="222">
        <f>C40/'- 3 -'!E40</f>
        <v>0.009133731809746625</v>
      </c>
      <c r="E40" s="116">
        <f>C40/'- 7 -'!I40</f>
        <v>50.30358840304182</v>
      </c>
      <c r="F40" s="116">
        <v>87295</v>
      </c>
      <c r="G40" s="222">
        <f>F40/'- 3 -'!E40</f>
        <v>0.009416791089414693</v>
      </c>
      <c r="H40" s="116">
        <f>F40/'- 7 -'!I40</f>
        <v>51.862523764258555</v>
      </c>
      <c r="I40" s="116">
        <v>193613</v>
      </c>
      <c r="J40" s="222">
        <f>I40/'- 3 -'!E40</f>
        <v>0.0208856540832218</v>
      </c>
      <c r="K40" s="116">
        <f>I40/'- 7 -'!I40</f>
        <v>115.02673479087453</v>
      </c>
    </row>
    <row r="41" spans="1:11" ht="12.75">
      <c r="A41" s="112">
        <v>32</v>
      </c>
      <c r="B41" s="113" t="s">
        <v>174</v>
      </c>
      <c r="C41" s="113">
        <v>79047</v>
      </c>
      <c r="D41" s="220">
        <f>C41/'- 3 -'!E41</f>
        <v>0.012646682283765523</v>
      </c>
      <c r="E41" s="113">
        <f>C41/'- 7 -'!I41</f>
        <v>85.87398153177621</v>
      </c>
      <c r="F41" s="113">
        <v>72860</v>
      </c>
      <c r="G41" s="220">
        <f>F41/'- 3 -'!E41</f>
        <v>0.011656827851723102</v>
      </c>
      <c r="H41" s="113">
        <f>F41/'- 7 -'!I41</f>
        <v>79.15263443780555</v>
      </c>
      <c r="I41" s="113">
        <v>142890</v>
      </c>
      <c r="J41" s="220">
        <f>I41/'- 3 -'!E41</f>
        <v>0.022860885694931568</v>
      </c>
      <c r="K41" s="113">
        <f>I41/'- 7 -'!I41</f>
        <v>155.2308527973927</v>
      </c>
    </row>
    <row r="42" spans="1:11" ht="12.75">
      <c r="A42" s="115">
        <v>33</v>
      </c>
      <c r="B42" s="116" t="s">
        <v>175</v>
      </c>
      <c r="C42" s="116">
        <v>98691</v>
      </c>
      <c r="D42" s="222">
        <f>C42/'- 3 -'!E42</f>
        <v>0.008755776722414793</v>
      </c>
      <c r="E42" s="116">
        <f>C42/'- 7 -'!I42</f>
        <v>50.262796027501906</v>
      </c>
      <c r="F42" s="116">
        <v>159565</v>
      </c>
      <c r="G42" s="222">
        <f>F42/'- 3 -'!E42</f>
        <v>0.014156463230812499</v>
      </c>
      <c r="H42" s="116">
        <f>F42/'- 7 -'!I42</f>
        <v>81.26559714795009</v>
      </c>
      <c r="I42" s="116">
        <v>221165</v>
      </c>
      <c r="J42" s="222">
        <f>I42/'- 3 -'!E42</f>
        <v>0.01962155980598907</v>
      </c>
      <c r="K42" s="116">
        <f>I42/'- 7 -'!I42</f>
        <v>112.63814616755793</v>
      </c>
    </row>
    <row r="43" spans="1:11" ht="12.75">
      <c r="A43" s="112">
        <v>34</v>
      </c>
      <c r="B43" s="113" t="s">
        <v>176</v>
      </c>
      <c r="C43" s="113">
        <v>66617</v>
      </c>
      <c r="D43" s="220">
        <f>C43/'- 3 -'!E43</f>
        <v>0.012860680434379294</v>
      </c>
      <c r="E43" s="113">
        <f>C43/'- 7 -'!I43</f>
        <v>84.3253164556962</v>
      </c>
      <c r="F43" s="113">
        <v>38671</v>
      </c>
      <c r="G43" s="220">
        <f>F43/'- 3 -'!E43</f>
        <v>0.007465592462552827</v>
      </c>
      <c r="H43" s="113">
        <f>F43/'- 7 -'!I43</f>
        <v>48.950632911392404</v>
      </c>
      <c r="I43" s="113">
        <v>119063</v>
      </c>
      <c r="J43" s="220">
        <f>I43/'- 3 -'!E43</f>
        <v>0.02298559218455502</v>
      </c>
      <c r="K43" s="113">
        <f>I43/'- 7 -'!I43</f>
        <v>150.7126582278481</v>
      </c>
    </row>
    <row r="44" spans="1:11" ht="12.75">
      <c r="A44" s="115">
        <v>35</v>
      </c>
      <c r="B44" s="116" t="s">
        <v>177</v>
      </c>
      <c r="C44" s="116">
        <v>107068</v>
      </c>
      <c r="D44" s="222">
        <f>C44/'- 3 -'!E44</f>
        <v>0.00855194434766384</v>
      </c>
      <c r="E44" s="116">
        <f>C44/'- 7 -'!I44</f>
        <v>54.99126861838726</v>
      </c>
      <c r="F44" s="116">
        <v>74941</v>
      </c>
      <c r="G44" s="222">
        <f>F44/'- 3 -'!E44</f>
        <v>0.005985833875278101</v>
      </c>
      <c r="H44" s="116">
        <f>F44/'- 7 -'!I44</f>
        <v>38.49049820236261</v>
      </c>
      <c r="I44" s="116">
        <v>265506</v>
      </c>
      <c r="J44" s="222">
        <f>I44/'- 3 -'!E44</f>
        <v>0.021207013635921423</v>
      </c>
      <c r="K44" s="116">
        <f>I44/'- 7 -'!I44</f>
        <v>136.36671802773498</v>
      </c>
    </row>
    <row r="45" spans="1:11" ht="12.75">
      <c r="A45" s="112">
        <v>36</v>
      </c>
      <c r="B45" s="113" t="s">
        <v>178</v>
      </c>
      <c r="C45" s="113">
        <v>84065</v>
      </c>
      <c r="D45" s="220">
        <f>C45/'- 3 -'!E45</f>
        <v>0.011994607981039932</v>
      </c>
      <c r="E45" s="113">
        <f>C45/'- 7 -'!I45</f>
        <v>74.59183673469387</v>
      </c>
      <c r="F45" s="113">
        <v>52858</v>
      </c>
      <c r="G45" s="220">
        <f>F45/'- 3 -'!E45</f>
        <v>0.007541913860248721</v>
      </c>
      <c r="H45" s="113">
        <f>F45/'- 7 -'!I45</f>
        <v>46.90150842945874</v>
      </c>
      <c r="I45" s="113">
        <v>102895</v>
      </c>
      <c r="J45" s="220">
        <f>I45/'- 3 -'!E45</f>
        <v>0.014681320266568772</v>
      </c>
      <c r="K45" s="113">
        <f>I45/'- 7 -'!I45</f>
        <v>91.29991126885537</v>
      </c>
    </row>
    <row r="46" spans="1:11" ht="12.75">
      <c r="A46" s="115">
        <v>37</v>
      </c>
      <c r="B46" s="116" t="s">
        <v>179</v>
      </c>
      <c r="C46" s="116">
        <v>76613</v>
      </c>
      <c r="D46" s="222">
        <f>C46/'- 3 -'!E46</f>
        <v>0.012191195318336578</v>
      </c>
      <c r="E46" s="116">
        <f>C46/'- 7 -'!I46</f>
        <v>74.59883154819863</v>
      </c>
      <c r="F46" s="116">
        <v>81756.65</v>
      </c>
      <c r="G46" s="222">
        <f>F46/'- 3 -'!E46</f>
        <v>0.013009688808986493</v>
      </c>
      <c r="H46" s="116">
        <f>F46/'- 7 -'!I46</f>
        <v>79.6072541382668</v>
      </c>
      <c r="I46" s="116">
        <v>129301.72</v>
      </c>
      <c r="J46" s="222">
        <f>I46/'- 3 -'!E46</f>
        <v>0.020575392211724733</v>
      </c>
      <c r="K46" s="116">
        <f>I46/'- 7 -'!I46</f>
        <v>125.90235637779942</v>
      </c>
    </row>
    <row r="47" spans="1:11" ht="12.75">
      <c r="A47" s="112">
        <v>38</v>
      </c>
      <c r="B47" s="113" t="s">
        <v>180</v>
      </c>
      <c r="C47" s="113">
        <v>105344</v>
      </c>
      <c r="D47" s="220">
        <f>C47/'- 3 -'!E47</f>
        <v>0.012516154005819185</v>
      </c>
      <c r="E47" s="113">
        <f>C47/'- 7 -'!I47</f>
        <v>79.50490566037736</v>
      </c>
      <c r="F47" s="113">
        <v>81596</v>
      </c>
      <c r="G47" s="220">
        <f>F47/'- 3 -'!E47</f>
        <v>0.009694601517493375</v>
      </c>
      <c r="H47" s="113">
        <f>F47/'- 7 -'!I47</f>
        <v>61.58188679245283</v>
      </c>
      <c r="I47" s="113">
        <v>224514</v>
      </c>
      <c r="J47" s="220">
        <f>I47/'- 3 -'!E47</f>
        <v>0.02667500570001603</v>
      </c>
      <c r="K47" s="113">
        <f>I47/'- 7 -'!I47</f>
        <v>169.4445283018868</v>
      </c>
    </row>
    <row r="48" spans="1:11" ht="12.75">
      <c r="A48" s="115">
        <v>39</v>
      </c>
      <c r="B48" s="116" t="s">
        <v>181</v>
      </c>
      <c r="C48" s="116">
        <v>118189</v>
      </c>
      <c r="D48" s="222">
        <f>C48/'- 3 -'!E48</f>
        <v>0.008595393603850164</v>
      </c>
      <c r="E48" s="116">
        <f>C48/'- 7 -'!I48</f>
        <v>53.166441745389115</v>
      </c>
      <c r="F48" s="116">
        <v>124778</v>
      </c>
      <c r="G48" s="222">
        <f>F48/'- 3 -'!E48</f>
        <v>0.009074584124590408</v>
      </c>
      <c r="H48" s="116">
        <f>F48/'- 7 -'!I48</f>
        <v>56.130454340980656</v>
      </c>
      <c r="I48" s="116">
        <v>311748</v>
      </c>
      <c r="J48" s="222">
        <f>I48/'- 3 -'!E48</f>
        <v>0.022672133322162644</v>
      </c>
      <c r="K48" s="116">
        <f>I48/'- 7 -'!I48</f>
        <v>140.23751686909583</v>
      </c>
    </row>
    <row r="49" spans="1:11" ht="12.75">
      <c r="A49" s="112">
        <v>40</v>
      </c>
      <c r="B49" s="113" t="s">
        <v>182</v>
      </c>
      <c r="C49" s="113">
        <v>126023</v>
      </c>
      <c r="D49" s="220">
        <f>C49/'- 3 -'!E49</f>
        <v>0.0032344350879961246</v>
      </c>
      <c r="E49" s="113">
        <f>C49/'- 7 -'!I49</f>
        <v>16.462834748530373</v>
      </c>
      <c r="F49" s="113">
        <v>443452</v>
      </c>
      <c r="G49" s="220">
        <f>F49/'- 3 -'!E49</f>
        <v>0.011381388386580683</v>
      </c>
      <c r="H49" s="113">
        <f>F49/'- 7 -'!I49</f>
        <v>57.92971913781842</v>
      </c>
      <c r="I49" s="113">
        <v>667412</v>
      </c>
      <c r="J49" s="220">
        <f>I49/'- 3 -'!E49</f>
        <v>0.01712941916118224</v>
      </c>
      <c r="K49" s="113">
        <f>I49/'- 7 -'!I49</f>
        <v>87.18641410842586</v>
      </c>
    </row>
    <row r="50" spans="1:11" ht="12.75">
      <c r="A50" s="115">
        <v>41</v>
      </c>
      <c r="B50" s="116" t="s">
        <v>183</v>
      </c>
      <c r="C50" s="116">
        <v>118105</v>
      </c>
      <c r="D50" s="222">
        <f>C50/'- 3 -'!E50</f>
        <v>0.010274604809842602</v>
      </c>
      <c r="E50" s="116">
        <f>C50/'- 7 -'!I50</f>
        <v>67.57352099782584</v>
      </c>
      <c r="F50" s="116">
        <v>102714</v>
      </c>
      <c r="G50" s="222">
        <f>F50/'- 3 -'!E50</f>
        <v>0.00893565690223253</v>
      </c>
      <c r="H50" s="116">
        <f>F50/'- 7 -'!I50</f>
        <v>58.767593546172336</v>
      </c>
      <c r="I50" s="116">
        <v>153467</v>
      </c>
      <c r="J50" s="222">
        <f>I50/'- 3 -'!E50</f>
        <v>0.013350940064790777</v>
      </c>
      <c r="K50" s="116">
        <f>I50/'- 7 -'!I50</f>
        <v>87.8058130220849</v>
      </c>
    </row>
    <row r="51" spans="1:11" ht="12.75">
      <c r="A51" s="112">
        <v>42</v>
      </c>
      <c r="B51" s="113" t="s">
        <v>184</v>
      </c>
      <c r="C51" s="113">
        <v>61244.98</v>
      </c>
      <c r="D51" s="220">
        <f>C51/'- 3 -'!E51</f>
        <v>0.008645180678971215</v>
      </c>
      <c r="E51" s="113">
        <f>C51/'- 7 -'!I51</f>
        <v>54.75635225748771</v>
      </c>
      <c r="F51" s="113">
        <v>87033.39</v>
      </c>
      <c r="G51" s="220">
        <f>F51/'- 3 -'!E51</f>
        <v>0.012285404969572469</v>
      </c>
      <c r="H51" s="113">
        <f>F51/'- 7 -'!I51</f>
        <v>77.81259722843093</v>
      </c>
      <c r="I51" s="113">
        <v>148158</v>
      </c>
      <c r="J51" s="220">
        <f>I51/'- 3 -'!E51</f>
        <v>0.020913594535176876</v>
      </c>
      <c r="K51" s="113">
        <f>I51/'- 7 -'!I51</f>
        <v>132.4613321412606</v>
      </c>
    </row>
    <row r="52" spans="1:11" ht="12.75">
      <c r="A52" s="115">
        <v>43</v>
      </c>
      <c r="B52" s="116" t="s">
        <v>185</v>
      </c>
      <c r="C52" s="116">
        <v>73173</v>
      </c>
      <c r="D52" s="222">
        <f>C52/'- 3 -'!E52</f>
        <v>0.011685511183024461</v>
      </c>
      <c r="E52" s="116">
        <f>C52/'- 7 -'!I52</f>
        <v>81.03322259136213</v>
      </c>
      <c r="F52" s="116">
        <v>85090</v>
      </c>
      <c r="G52" s="222">
        <f>F52/'- 3 -'!E52</f>
        <v>0.013588620755791772</v>
      </c>
      <c r="H52" s="116">
        <f>F52/'- 7 -'!I52</f>
        <v>94.23034330011075</v>
      </c>
      <c r="I52" s="116">
        <v>113029</v>
      </c>
      <c r="J52" s="222">
        <f>I52/'- 3 -'!E52</f>
        <v>0.01805039623229978</v>
      </c>
      <c r="K52" s="116">
        <f>I52/'- 7 -'!I52</f>
        <v>125.17054263565892</v>
      </c>
    </row>
    <row r="53" spans="1:11" ht="12.75">
      <c r="A53" s="112">
        <v>44</v>
      </c>
      <c r="B53" s="113" t="s">
        <v>186</v>
      </c>
      <c r="C53" s="113">
        <v>75151</v>
      </c>
      <c r="D53" s="220">
        <f>C53/'- 3 -'!E53</f>
        <v>0.008931628609402557</v>
      </c>
      <c r="E53" s="113">
        <f>C53/'- 7 -'!I53</f>
        <v>57.34528805799313</v>
      </c>
      <c r="F53" s="113">
        <v>54509</v>
      </c>
      <c r="G53" s="220">
        <f>F53/'- 3 -'!E53</f>
        <v>0.006478345515960186</v>
      </c>
      <c r="H53" s="113">
        <f>F53/'- 7 -'!I53</f>
        <v>41.594048073254484</v>
      </c>
      <c r="I53" s="113">
        <v>188457</v>
      </c>
      <c r="J53" s="220">
        <f>I53/'- 3 -'!E53</f>
        <v>0.022397944576149055</v>
      </c>
      <c r="K53" s="113">
        <f>I53/'- 7 -'!I53</f>
        <v>143.8054177794735</v>
      </c>
    </row>
    <row r="54" spans="1:11" ht="12.75">
      <c r="A54" s="115">
        <v>45</v>
      </c>
      <c r="B54" s="116" t="s">
        <v>187</v>
      </c>
      <c r="C54" s="116">
        <v>62711</v>
      </c>
      <c r="D54" s="222">
        <f>C54/'- 3 -'!E54</f>
        <v>0.005861930235262402</v>
      </c>
      <c r="E54" s="116">
        <f>C54/'- 7 -'!I54</f>
        <v>32.1991168617786</v>
      </c>
      <c r="F54" s="116">
        <v>101087</v>
      </c>
      <c r="G54" s="222">
        <f>F54/'- 3 -'!E54</f>
        <v>0.009449138774568584</v>
      </c>
      <c r="H54" s="116">
        <f>F54/'- 7 -'!I54</f>
        <v>51.90336824810023</v>
      </c>
      <c r="I54" s="116">
        <v>307212</v>
      </c>
      <c r="J54" s="222">
        <f>I54/'- 3 -'!E54</f>
        <v>0.028716737277916682</v>
      </c>
      <c r="K54" s="116">
        <f>I54/'- 7 -'!I54</f>
        <v>157.73875539125078</v>
      </c>
    </row>
    <row r="55" spans="1:11" ht="12.75">
      <c r="A55" s="112">
        <v>46</v>
      </c>
      <c r="B55" s="113" t="s">
        <v>188</v>
      </c>
      <c r="C55" s="113">
        <v>82564</v>
      </c>
      <c r="D55" s="220">
        <f>C55/'- 3 -'!E55</f>
        <v>0.007982202561586679</v>
      </c>
      <c r="E55" s="113">
        <f>C55/'- 7 -'!I55</f>
        <v>51.74155543021871</v>
      </c>
      <c r="F55" s="113">
        <v>114823</v>
      </c>
      <c r="G55" s="220">
        <f>F55/'- 3 -'!E55</f>
        <v>0.011100969487053284</v>
      </c>
      <c r="H55" s="113">
        <f>F55/'- 7 -'!I55</f>
        <v>71.95776148398822</v>
      </c>
      <c r="I55" s="113">
        <v>284272</v>
      </c>
      <c r="J55" s="220">
        <f>I55/'- 3 -'!E55</f>
        <v>0.027483124443914642</v>
      </c>
      <c r="K55" s="113">
        <f>I55/'- 7 -'!I55</f>
        <v>178.14877483236197</v>
      </c>
    </row>
    <row r="56" spans="1:11" ht="12.75">
      <c r="A56" s="115">
        <v>47</v>
      </c>
      <c r="B56" s="116" t="s">
        <v>189</v>
      </c>
      <c r="C56" s="116">
        <v>83235</v>
      </c>
      <c r="D56" s="222">
        <f>C56/'- 3 -'!E56</f>
        <v>0.010711701757190101</v>
      </c>
      <c r="E56" s="116">
        <f>C56/'- 7 -'!I56</f>
        <v>61.360117950608185</v>
      </c>
      <c r="F56" s="116">
        <v>91579</v>
      </c>
      <c r="G56" s="222">
        <f>F56/'- 3 -'!E56</f>
        <v>0.011785510124607585</v>
      </c>
      <c r="H56" s="116">
        <f>F56/'- 7 -'!I56</f>
        <v>67.51124216734243</v>
      </c>
      <c r="I56" s="116">
        <v>143195</v>
      </c>
      <c r="J56" s="222">
        <f>I56/'- 3 -'!E56</f>
        <v>0.018428090744528582</v>
      </c>
      <c r="K56" s="116">
        <f>I56/'- 7 -'!I56</f>
        <v>105.56210836712127</v>
      </c>
    </row>
    <row r="57" spans="1:11" ht="12.75">
      <c r="A57" s="112">
        <v>48</v>
      </c>
      <c r="B57" s="113" t="s">
        <v>190</v>
      </c>
      <c r="C57" s="113">
        <v>544879</v>
      </c>
      <c r="D57" s="220">
        <f>C57/'- 3 -'!E57</f>
        <v>0.010320597834038403</v>
      </c>
      <c r="E57" s="113">
        <f>C57/'- 7 -'!I57</f>
        <v>100.08430990779178</v>
      </c>
      <c r="F57" s="113">
        <v>1102193</v>
      </c>
      <c r="G57" s="220">
        <f>F57/'- 3 -'!E57</f>
        <v>0.020876728023088226</v>
      </c>
      <c r="H57" s="113">
        <f>F57/'- 7 -'!I57</f>
        <v>202.4527019580471</v>
      </c>
      <c r="I57" s="113">
        <v>1383722</v>
      </c>
      <c r="J57" s="220">
        <f>I57/'- 3 -'!E57</f>
        <v>0.02620919190519599</v>
      </c>
      <c r="K57" s="113">
        <f>I57/'- 7 -'!I57</f>
        <v>254.16443187245142</v>
      </c>
    </row>
    <row r="58" spans="1:11" ht="12.75">
      <c r="A58" s="115">
        <v>49</v>
      </c>
      <c r="B58" s="116" t="s">
        <v>191</v>
      </c>
      <c r="C58" s="116">
        <v>373949</v>
      </c>
      <c r="D58" s="222">
        <f>C58/'- 3 -'!E58</f>
        <v>0.013084016862349546</v>
      </c>
      <c r="E58" s="116">
        <f>C58/'- 7 -'!I58</f>
        <v>88.10201437153964</v>
      </c>
      <c r="F58" s="116">
        <v>238153</v>
      </c>
      <c r="G58" s="222">
        <f>F58/'- 3 -'!E58</f>
        <v>0.008332681375853744</v>
      </c>
      <c r="H58" s="116">
        <f>F58/'- 7 -'!I58</f>
        <v>56.108611143833194</v>
      </c>
      <c r="I58" s="116">
        <v>491133</v>
      </c>
      <c r="J58" s="222">
        <f>I58/'- 3 -'!E58</f>
        <v>0.01718414129642363</v>
      </c>
      <c r="K58" s="116">
        <f>I58/'- 7 -'!I58</f>
        <v>115.71044881611498</v>
      </c>
    </row>
    <row r="59" spans="1:11" ht="12.75">
      <c r="A59" s="112">
        <v>2264</v>
      </c>
      <c r="B59" s="113" t="s">
        <v>192</v>
      </c>
      <c r="C59" s="113">
        <v>15948</v>
      </c>
      <c r="D59" s="220">
        <f>C59/'- 3 -'!E59</f>
        <v>0.008659710517627843</v>
      </c>
      <c r="E59" s="113">
        <f>C59/'- 7 -'!I59</f>
        <v>78.5615763546798</v>
      </c>
      <c r="F59" s="113">
        <v>16288</v>
      </c>
      <c r="G59" s="220">
        <f>F59/'- 3 -'!E59</f>
        <v>0.008844329377421765</v>
      </c>
      <c r="H59" s="113">
        <f>F59/'- 7 -'!I59</f>
        <v>80.23645320197045</v>
      </c>
      <c r="I59" s="113">
        <v>89016</v>
      </c>
      <c r="J59" s="220">
        <f>I59/'- 3 -'!E59</f>
        <v>0.048335389480634566</v>
      </c>
      <c r="K59" s="113">
        <f>I59/'- 7 -'!I59</f>
        <v>438.5024630541872</v>
      </c>
    </row>
    <row r="60" spans="1:11" ht="12.75">
      <c r="A60" s="115">
        <v>2309</v>
      </c>
      <c r="B60" s="116" t="s">
        <v>193</v>
      </c>
      <c r="C60" s="116">
        <v>25663</v>
      </c>
      <c r="D60" s="222">
        <f>C60/'- 3 -'!E60</f>
        <v>0.012427458470216327</v>
      </c>
      <c r="E60" s="116">
        <f>C60/'- 7 -'!I60</f>
        <v>88.64594127806564</v>
      </c>
      <c r="F60" s="116">
        <v>0</v>
      </c>
      <c r="G60" s="222">
        <f>F60/'- 3 -'!E60</f>
        <v>0</v>
      </c>
      <c r="H60" s="116">
        <f>F60/'- 7 -'!I60</f>
        <v>0</v>
      </c>
      <c r="I60" s="116">
        <v>87128</v>
      </c>
      <c r="J60" s="222">
        <f>I60/'- 3 -'!E60</f>
        <v>0.04219224570755594</v>
      </c>
      <c r="K60" s="116">
        <f>I60/'- 7 -'!I60</f>
        <v>300.9602763385147</v>
      </c>
    </row>
    <row r="61" spans="1:11" ht="12.75">
      <c r="A61" s="112">
        <v>2312</v>
      </c>
      <c r="B61" s="113" t="s">
        <v>194</v>
      </c>
      <c r="C61" s="113">
        <v>27216</v>
      </c>
      <c r="D61" s="220">
        <f>C61/'- 3 -'!E61</f>
        <v>0.015086215259050427</v>
      </c>
      <c r="E61" s="113">
        <f>C61/'- 7 -'!I61</f>
        <v>115.07822410147992</v>
      </c>
      <c r="F61" s="113">
        <v>0</v>
      </c>
      <c r="G61" s="220">
        <f>F61/'- 3 -'!E61</f>
        <v>0</v>
      </c>
      <c r="H61" s="113">
        <f>F61/'- 7 -'!I61</f>
        <v>0</v>
      </c>
      <c r="I61" s="113">
        <v>83093</v>
      </c>
      <c r="J61" s="220">
        <f>I61/'- 3 -'!E61</f>
        <v>0.046059629795718586</v>
      </c>
      <c r="K61" s="113">
        <f>I61/'- 7 -'!I61</f>
        <v>351.3446088794926</v>
      </c>
    </row>
    <row r="62" spans="1:11" ht="12.75">
      <c r="A62" s="115">
        <v>2355</v>
      </c>
      <c r="B62" s="116" t="s">
        <v>196</v>
      </c>
      <c r="C62" s="116">
        <v>118080</v>
      </c>
      <c r="D62" s="222">
        <f>C62/'- 3 -'!E62</f>
        <v>0.005199620805323047</v>
      </c>
      <c r="E62" s="116">
        <f>C62/'- 7 -'!I62</f>
        <v>33.30137063568165</v>
      </c>
      <c r="F62" s="116">
        <v>295623</v>
      </c>
      <c r="G62" s="222">
        <f>F62/'- 3 -'!E62</f>
        <v>0.013017678703692541</v>
      </c>
      <c r="H62" s="116">
        <f>F62/'- 7 -'!I62</f>
        <v>83.37272265779231</v>
      </c>
      <c r="I62" s="116">
        <v>522175</v>
      </c>
      <c r="J62" s="222">
        <f>I62/'- 3 -'!E62</f>
        <v>0.022993834637699547</v>
      </c>
      <c r="K62" s="116">
        <f>I62/'- 7 -'!I62</f>
        <v>147.26577923176714</v>
      </c>
    </row>
    <row r="63" spans="1:11" ht="12.75">
      <c r="A63" s="112">
        <v>2439</v>
      </c>
      <c r="B63" s="113" t="s">
        <v>197</v>
      </c>
      <c r="C63" s="113">
        <v>22199.8</v>
      </c>
      <c r="D63" s="220">
        <f>C63/'- 3 -'!E63</f>
        <v>0.02185559556970485</v>
      </c>
      <c r="E63" s="113">
        <f>C63/'- 7 -'!I63</f>
        <v>148.49364548494984</v>
      </c>
      <c r="F63" s="113">
        <v>0</v>
      </c>
      <c r="G63" s="220">
        <f>F63/'- 3 -'!E63</f>
        <v>0</v>
      </c>
      <c r="H63" s="113">
        <f>F63/'- 7 -'!I63</f>
        <v>0</v>
      </c>
      <c r="I63" s="113">
        <v>36820.33</v>
      </c>
      <c r="J63" s="220">
        <f>I63/'- 3 -'!E63</f>
        <v>0.03624943653650351</v>
      </c>
      <c r="K63" s="113">
        <f>I63/'- 7 -'!I63</f>
        <v>246.28983277591973</v>
      </c>
    </row>
    <row r="64" spans="1:11" ht="12.75">
      <c r="A64" s="115">
        <v>2460</v>
      </c>
      <c r="B64" s="116" t="s">
        <v>198</v>
      </c>
      <c r="C64" s="116">
        <v>38399</v>
      </c>
      <c r="D64" s="222">
        <f>C64/'- 3 -'!E64</f>
        <v>0.014852454045155731</v>
      </c>
      <c r="E64" s="116">
        <f>C64/'- 7 -'!I64</f>
        <v>122.09538950715421</v>
      </c>
      <c r="F64" s="116">
        <v>0</v>
      </c>
      <c r="G64" s="222">
        <f>F64/'- 3 -'!E64</f>
        <v>0</v>
      </c>
      <c r="H64" s="116">
        <f>F64/'- 7 -'!I64</f>
        <v>0</v>
      </c>
      <c r="I64" s="116">
        <v>139078</v>
      </c>
      <c r="J64" s="222">
        <f>I64/'- 3 -'!E64</f>
        <v>0.05379435932425763</v>
      </c>
      <c r="K64" s="116">
        <f>I64/'- 7 -'!I64</f>
        <v>442.2193958664547</v>
      </c>
    </row>
    <row r="65" spans="1:11" ht="12.75">
      <c r="A65" s="112">
        <v>3000</v>
      </c>
      <c r="B65" s="113" t="s">
        <v>199</v>
      </c>
      <c r="C65" s="113">
        <v>7923</v>
      </c>
      <c r="D65" s="220">
        <f>C65/'- 3 -'!E65</f>
        <v>0.0015530068706294117</v>
      </c>
      <c r="E65" s="113">
        <f>C65/'- 7 -'!I65</f>
        <v>9.564220183486238</v>
      </c>
      <c r="F65" s="113">
        <v>106326</v>
      </c>
      <c r="G65" s="220">
        <f>F65/'- 3 -'!E65</f>
        <v>0.020841222835610608</v>
      </c>
      <c r="H65" s="113">
        <f>F65/'- 7 -'!I65</f>
        <v>128.35103814582328</v>
      </c>
      <c r="I65" s="113">
        <v>321395</v>
      </c>
      <c r="J65" s="220">
        <f>I65/'- 3 -'!E65</f>
        <v>0.06299743066842607</v>
      </c>
      <c r="K65" s="113">
        <f>I65/'- 7 -'!I65</f>
        <v>387.9707870593916</v>
      </c>
    </row>
    <row r="66" spans="4:10" ht="4.5" customHeight="1">
      <c r="D66" s="257"/>
      <c r="G66" s="257"/>
      <c r="J66" s="257"/>
    </row>
    <row r="67" spans="1:11" ht="12.75">
      <c r="A67" s="119"/>
      <c r="B67" s="24" t="s">
        <v>200</v>
      </c>
      <c r="C67" s="25">
        <f>SUM(C11:C65)</f>
        <v>6402276.100000001</v>
      </c>
      <c r="D67" s="26">
        <f>C67/'- 3 -'!E67</f>
        <v>0.005644746577922488</v>
      </c>
      <c r="E67" s="24">
        <f>C67/'- 7 -'!I67</f>
        <v>34.7646485378816</v>
      </c>
      <c r="F67" s="90">
        <f>SUM(F11:F65)</f>
        <v>10323336.23</v>
      </c>
      <c r="G67" s="91">
        <f>F67/'- 3 -'!E67</f>
        <v>0.009101859392948662</v>
      </c>
      <c r="H67" s="24">
        <f>F67/'- 7 -'!I67</f>
        <v>56.05618223405417</v>
      </c>
      <c r="I67" s="90">
        <f>SUM(I11:I65)</f>
        <v>20940439.27</v>
      </c>
      <c r="J67" s="91">
        <f>I67/'- 3 -'!E67</f>
        <v>0.01846272654650526</v>
      </c>
      <c r="K67" s="24">
        <f>I67/'- 7 -'!I67</f>
        <v>113.70753152154808</v>
      </c>
    </row>
    <row r="68" ht="4.5" customHeight="1"/>
    <row r="69" spans="1:11" ht="12.75">
      <c r="A69" s="115">
        <v>2155</v>
      </c>
      <c r="B69" s="116" t="s">
        <v>201</v>
      </c>
      <c r="C69" s="116">
        <v>14564.83</v>
      </c>
      <c r="D69" s="222">
        <f>C69/'- 3 -'!E69</f>
        <v>0.01373639424449209</v>
      </c>
      <c r="E69" s="116">
        <f>C69/'- 7 -'!I69</f>
        <v>117.4583064516129</v>
      </c>
      <c r="F69" s="116">
        <v>1816.75</v>
      </c>
      <c r="G69" s="222">
        <f>F69/'- 3 -'!E69</f>
        <v>0.001713414728745959</v>
      </c>
      <c r="H69" s="116">
        <f>F69/'- 7 -'!I69</f>
        <v>14.651209677419354</v>
      </c>
      <c r="I69" s="116">
        <v>18375.51</v>
      </c>
      <c r="J69" s="222">
        <f>I69/'- 3 -'!E69</f>
        <v>0.017330325846824635</v>
      </c>
      <c r="K69" s="116">
        <f>I69/'- 7 -'!I69</f>
        <v>148.18959677419355</v>
      </c>
    </row>
    <row r="70" spans="1:11" ht="12.75">
      <c r="A70" s="112">
        <v>2408</v>
      </c>
      <c r="B70" s="113" t="s">
        <v>203</v>
      </c>
      <c r="C70" s="113">
        <v>32658</v>
      </c>
      <c r="D70" s="220">
        <f>C70/'- 3 -'!E70</f>
        <v>0.013670086211371061</v>
      </c>
      <c r="E70" s="113">
        <f>C70/'- 7 -'!I70</f>
        <v>106.55138662316476</v>
      </c>
      <c r="F70" s="113">
        <v>43720</v>
      </c>
      <c r="G70" s="220">
        <f>F70/'- 3 -'!E70</f>
        <v>0.018300452237159127</v>
      </c>
      <c r="H70" s="113">
        <f>F70/'- 7 -'!I70</f>
        <v>142.64274061990213</v>
      </c>
      <c r="I70" s="113">
        <v>60812</v>
      </c>
      <c r="J70" s="220">
        <f>I70/'- 3 -'!E70</f>
        <v>0.025454874232527923</v>
      </c>
      <c r="K70" s="113">
        <f>I70/'- 7 -'!I70</f>
        <v>198.40783034257748</v>
      </c>
    </row>
    <row r="71" ht="6.7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I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5.83203125" style="97" customWidth="1"/>
    <col min="7" max="7" width="7.83203125" style="97" customWidth="1"/>
    <col min="8" max="8" width="9.83203125" style="97" customWidth="1"/>
    <col min="9" max="9" width="31.83203125" style="97" customWidth="1"/>
    <col min="10" max="16384" width="15.83203125" style="97" customWidth="1"/>
  </cols>
  <sheetData>
    <row r="1" spans="1:9" ht="6.75" customHeight="1">
      <c r="A1" s="20"/>
      <c r="B1" s="95"/>
      <c r="C1" s="161"/>
      <c r="D1" s="161"/>
      <c r="E1" s="161"/>
      <c r="F1" s="161"/>
      <c r="G1" s="161"/>
      <c r="H1" s="161"/>
      <c r="I1" s="161"/>
    </row>
    <row r="2" spans="1:9" ht="12.75">
      <c r="A2" s="7"/>
      <c r="B2" s="98"/>
      <c r="C2" s="224" t="s">
        <v>0</v>
      </c>
      <c r="D2" s="224"/>
      <c r="E2" s="224"/>
      <c r="F2" s="224"/>
      <c r="G2" s="224"/>
      <c r="H2" s="245"/>
      <c r="I2" s="250" t="s">
        <v>398</v>
      </c>
    </row>
    <row r="3" spans="1:9" ht="12.75">
      <c r="A3" s="8"/>
      <c r="B3" s="101"/>
      <c r="C3" s="227" t="str">
        <f>YEAR</f>
        <v>OPERATING FUND ACTUAL 1997/98</v>
      </c>
      <c r="D3" s="227"/>
      <c r="E3" s="227"/>
      <c r="F3" s="227"/>
      <c r="G3" s="227"/>
      <c r="H3" s="246"/>
      <c r="I3" s="251"/>
    </row>
    <row r="4" spans="1:9" ht="12.75">
      <c r="A4" s="9"/>
      <c r="C4" s="161"/>
      <c r="D4" s="161"/>
      <c r="E4" s="161"/>
      <c r="F4" s="161"/>
      <c r="G4" s="161"/>
      <c r="H4" s="161"/>
      <c r="I4" s="161"/>
    </row>
    <row r="5" spans="1:9" ht="16.5">
      <c r="A5" s="9"/>
      <c r="C5" s="430" t="s">
        <v>506</v>
      </c>
      <c r="D5" s="174"/>
      <c r="E5" s="263"/>
      <c r="F5" s="263"/>
      <c r="G5" s="263"/>
      <c r="H5" s="264"/>
      <c r="I5" s="267"/>
    </row>
    <row r="6" spans="1:9" ht="12.75">
      <c r="A6" s="9"/>
      <c r="C6" s="76" t="s">
        <v>24</v>
      </c>
      <c r="D6" s="74"/>
      <c r="E6" s="75"/>
      <c r="F6" s="76" t="s">
        <v>25</v>
      </c>
      <c r="G6" s="74"/>
      <c r="H6" s="75"/>
      <c r="I6" s="203"/>
    </row>
    <row r="7" spans="3:9" ht="12.75">
      <c r="C7" s="77" t="s">
        <v>59</v>
      </c>
      <c r="D7" s="78"/>
      <c r="E7" s="79"/>
      <c r="F7" s="77" t="s">
        <v>60</v>
      </c>
      <c r="G7" s="78"/>
      <c r="H7" s="79"/>
      <c r="I7" s="203"/>
    </row>
    <row r="8" spans="1:9" ht="12.75">
      <c r="A8" s="109"/>
      <c r="B8" s="54"/>
      <c r="C8" s="82"/>
      <c r="D8" s="259"/>
      <c r="E8" s="260" t="s">
        <v>90</v>
      </c>
      <c r="F8" s="82"/>
      <c r="G8" s="83"/>
      <c r="H8" s="260" t="s">
        <v>90</v>
      </c>
      <c r="I8" s="203"/>
    </row>
    <row r="9" spans="1:8" ht="12.75">
      <c r="A9" s="60" t="s">
        <v>121</v>
      </c>
      <c r="B9" s="61" t="s">
        <v>122</v>
      </c>
      <c r="C9" s="84" t="s">
        <v>123</v>
      </c>
      <c r="D9" s="85" t="s">
        <v>124</v>
      </c>
      <c r="E9" s="85" t="s">
        <v>125</v>
      </c>
      <c r="F9" s="85" t="s">
        <v>123</v>
      </c>
      <c r="G9" s="85" t="s">
        <v>124</v>
      </c>
      <c r="H9" s="85" t="s">
        <v>125</v>
      </c>
    </row>
    <row r="10" spans="1:2" ht="4.5" customHeight="1">
      <c r="A10" s="86"/>
      <c r="B10" s="86"/>
    </row>
    <row r="11" spans="1:8" ht="12.75">
      <c r="A11" s="112">
        <v>1</v>
      </c>
      <c r="B11" s="113" t="s">
        <v>144</v>
      </c>
      <c r="C11" s="113">
        <v>878529</v>
      </c>
      <c r="D11" s="220">
        <f>C11/'- 3 -'!E11</f>
        <v>0.004151406482835388</v>
      </c>
      <c r="E11" s="113">
        <f>C11/'- 7 -'!I11</f>
        <v>28.987468324358566</v>
      </c>
      <c r="F11" s="113">
        <v>69935</v>
      </c>
      <c r="G11" s="220">
        <f>F11/'- 3 -'!E11</f>
        <v>0.00033047129050616756</v>
      </c>
      <c r="H11" s="113">
        <f>F11/'- 7 -'!I11</f>
        <v>2.3075374828423607</v>
      </c>
    </row>
    <row r="12" spans="1:8" ht="12.75">
      <c r="A12" s="115">
        <v>2</v>
      </c>
      <c r="B12" s="116" t="s">
        <v>145</v>
      </c>
      <c r="C12" s="116">
        <v>14175</v>
      </c>
      <c r="D12" s="222">
        <f>C12/'- 3 -'!E12</f>
        <v>0.00027319279114088296</v>
      </c>
      <c r="E12" s="116">
        <f>C12/'- 7 -'!I12</f>
        <v>1.584980091308271</v>
      </c>
      <c r="F12" s="116">
        <v>32444</v>
      </c>
      <c r="G12" s="222">
        <f>F12/'- 3 -'!E12</f>
        <v>0.0006252886713068647</v>
      </c>
      <c r="H12" s="116">
        <f>F12/'- 7 -'!I12</f>
        <v>3.6277315049316083</v>
      </c>
    </row>
    <row r="13" spans="1:8" ht="12.75">
      <c r="A13" s="112">
        <v>3</v>
      </c>
      <c r="B13" s="113" t="s">
        <v>146</v>
      </c>
      <c r="C13" s="113">
        <v>164773</v>
      </c>
      <c r="D13" s="220">
        <f>C13/'- 3 -'!E13</f>
        <v>0.004430620984175816</v>
      </c>
      <c r="E13" s="113">
        <f>C13/'- 7 -'!I13</f>
        <v>26.64074373484236</v>
      </c>
      <c r="F13" s="113">
        <v>7144</v>
      </c>
      <c r="G13" s="220">
        <f>F13/'- 3 -'!E13</f>
        <v>0.00019209674103737886</v>
      </c>
      <c r="H13" s="113">
        <f>F13/'- 7 -'!I13</f>
        <v>1.1550525464834276</v>
      </c>
    </row>
    <row r="14" spans="1:8" ht="12.75">
      <c r="A14" s="115">
        <v>4</v>
      </c>
      <c r="B14" s="116" t="s">
        <v>147</v>
      </c>
      <c r="C14" s="116">
        <v>30044</v>
      </c>
      <c r="D14" s="222">
        <f>C14/'- 3 -'!E14</f>
        <v>0.0010677902134133912</v>
      </c>
      <c r="E14" s="116">
        <f>C14/'- 7 -'!I14</f>
        <v>6.335723323492197</v>
      </c>
      <c r="F14" s="116">
        <v>17804</v>
      </c>
      <c r="G14" s="222">
        <f>F14/'- 3 -'!E14</f>
        <v>0.0006327698362272673</v>
      </c>
      <c r="H14" s="116">
        <f>F14/'- 7 -'!I14</f>
        <v>3.7545339519190217</v>
      </c>
    </row>
    <row r="15" spans="1:8" ht="12.75">
      <c r="A15" s="112">
        <v>5</v>
      </c>
      <c r="B15" s="113" t="s">
        <v>148</v>
      </c>
      <c r="C15" s="113">
        <v>224562</v>
      </c>
      <c r="D15" s="220">
        <f>C15/'- 3 -'!E15</f>
        <v>0.005368742491812597</v>
      </c>
      <c r="E15" s="113">
        <f>C15/'- 7 -'!I15</f>
        <v>32.680200829513204</v>
      </c>
      <c r="F15" s="113">
        <v>10139</v>
      </c>
      <c r="G15" s="220">
        <f>F15/'- 3 -'!E15</f>
        <v>0.0002423993379311189</v>
      </c>
      <c r="H15" s="113">
        <f>F15/'- 7 -'!I15</f>
        <v>1.475514807538383</v>
      </c>
    </row>
    <row r="16" spans="1:8" ht="12.75">
      <c r="A16" s="115">
        <v>6</v>
      </c>
      <c r="B16" s="116" t="s">
        <v>149</v>
      </c>
      <c r="C16" s="116">
        <v>86778</v>
      </c>
      <c r="D16" s="222">
        <f>C16/'- 3 -'!E16</f>
        <v>0.0016453537130325124</v>
      </c>
      <c r="E16" s="116">
        <f>C16/'- 7 -'!I16</f>
        <v>9.455001089561996</v>
      </c>
      <c r="F16" s="116">
        <v>22711</v>
      </c>
      <c r="G16" s="222">
        <f>F16/'- 3 -'!E16</f>
        <v>0.000430611769995637</v>
      </c>
      <c r="H16" s="116">
        <f>F16/'- 7 -'!I16</f>
        <v>2.4745042492917846</v>
      </c>
    </row>
    <row r="17" spans="1:8" ht="12.75">
      <c r="A17" s="112">
        <v>8</v>
      </c>
      <c r="B17" s="113" t="s">
        <v>150</v>
      </c>
      <c r="C17" s="113">
        <v>5805</v>
      </c>
      <c r="D17" s="220">
        <f>C17/'- 3 -'!E17</f>
        <v>0.0008200701177609388</v>
      </c>
      <c r="E17" s="113">
        <f>C17/'- 7 -'!I17</f>
        <v>5.736166007905139</v>
      </c>
      <c r="F17" s="113">
        <v>5784</v>
      </c>
      <c r="G17" s="220">
        <f>F17/'- 3 -'!E17</f>
        <v>0.0008171034558362222</v>
      </c>
      <c r="H17" s="113">
        <f>F17/'- 7 -'!I17</f>
        <v>5.715415019762846</v>
      </c>
    </row>
    <row r="18" spans="1:8" ht="12.75">
      <c r="A18" s="115">
        <v>9</v>
      </c>
      <c r="B18" s="116" t="s">
        <v>151</v>
      </c>
      <c r="C18" s="17">
        <v>173682</v>
      </c>
      <c r="D18" s="222">
        <f>C18/'- 3 -'!E18</f>
        <v>0.002451960985812274</v>
      </c>
      <c r="E18" s="116">
        <f>C18/'- 7 -'!I18</f>
        <v>13.662300884955751</v>
      </c>
      <c r="F18" s="116">
        <v>15431</v>
      </c>
      <c r="G18" s="222">
        <f>F18/'- 3 -'!E18</f>
        <v>0.00021784761789977775</v>
      </c>
      <c r="H18" s="116">
        <f>F18/'- 7 -'!I18</f>
        <v>1.2138446411012782</v>
      </c>
    </row>
    <row r="19" spans="1:8" ht="12.75">
      <c r="A19" s="112">
        <v>10</v>
      </c>
      <c r="B19" s="113" t="s">
        <v>152</v>
      </c>
      <c r="C19" s="113">
        <v>95567</v>
      </c>
      <c r="D19" s="220">
        <f>C19/'- 3 -'!E19</f>
        <v>0.0018346325103438645</v>
      </c>
      <c r="E19" s="113">
        <f>C19/'- 7 -'!I19</f>
        <v>10.863589860179607</v>
      </c>
      <c r="F19" s="113">
        <v>20022</v>
      </c>
      <c r="G19" s="220">
        <f>F19/'- 3 -'!E19</f>
        <v>0.00038436920822150803</v>
      </c>
      <c r="H19" s="113">
        <f>F19/'- 7 -'!I19</f>
        <v>2.2760031829032625</v>
      </c>
    </row>
    <row r="20" spans="1:8" ht="12.75">
      <c r="A20" s="115">
        <v>11</v>
      </c>
      <c r="B20" s="116" t="s">
        <v>153</v>
      </c>
      <c r="C20" s="116">
        <v>6956</v>
      </c>
      <c r="D20" s="222">
        <f>C20/'- 3 -'!E20</f>
        <v>0.00025614914449647214</v>
      </c>
      <c r="E20" s="116">
        <f>C20/'- 7 -'!I20</f>
        <v>1.4874689932426655</v>
      </c>
      <c r="F20" s="116">
        <v>0</v>
      </c>
      <c r="G20" s="222">
        <f>F20/'- 3 -'!E20</f>
        <v>0</v>
      </c>
      <c r="H20" s="116">
        <f>F20/'- 7 -'!I20</f>
        <v>0</v>
      </c>
    </row>
    <row r="21" spans="1:8" ht="12.75">
      <c r="A21" s="112">
        <v>12</v>
      </c>
      <c r="B21" s="113" t="s">
        <v>154</v>
      </c>
      <c r="C21" s="113">
        <v>26624</v>
      </c>
      <c r="D21" s="220">
        <f>C21/'- 3 -'!E21</f>
        <v>0.0005931586863014431</v>
      </c>
      <c r="E21" s="113">
        <f>C21/'- 7 -'!I21</f>
        <v>3.3823286540049544</v>
      </c>
      <c r="F21" s="113">
        <v>33329</v>
      </c>
      <c r="G21" s="220">
        <f>F21/'- 3 -'!E21</f>
        <v>0.0007425400336441104</v>
      </c>
      <c r="H21" s="113">
        <f>F21/'- 7 -'!I21</f>
        <v>4.2341358063901415</v>
      </c>
    </row>
    <row r="22" spans="1:8" ht="12.75">
      <c r="A22" s="115">
        <v>13</v>
      </c>
      <c r="B22" s="116" t="s">
        <v>155</v>
      </c>
      <c r="C22" s="116">
        <v>1870.99</v>
      </c>
      <c r="D22" s="222">
        <f>C22/'- 3 -'!E22</f>
        <v>0.00010754786399727012</v>
      </c>
      <c r="E22" s="116">
        <f>C22/'- 7 -'!I22</f>
        <v>0.6262728033472803</v>
      </c>
      <c r="F22" s="116">
        <v>1441.89</v>
      </c>
      <c r="G22" s="222">
        <f>F22/'- 3 -'!E22</f>
        <v>8.288242567786242E-05</v>
      </c>
      <c r="H22" s="116">
        <f>F22/'- 7 -'!I22</f>
        <v>0.48264100418410044</v>
      </c>
    </row>
    <row r="23" spans="1:8" ht="12.75">
      <c r="A23" s="112">
        <v>14</v>
      </c>
      <c r="B23" s="113" t="s">
        <v>156</v>
      </c>
      <c r="C23" s="113">
        <v>6827</v>
      </c>
      <c r="D23" s="220">
        <f>C23/'- 3 -'!E23</f>
        <v>0.00032436054601277887</v>
      </c>
      <c r="E23" s="113">
        <f>C23/'- 7 -'!I23</f>
        <v>1.8031271459510854</v>
      </c>
      <c r="F23" s="113">
        <v>23276</v>
      </c>
      <c r="G23" s="220">
        <f>F23/'- 3 -'!E23</f>
        <v>0.0011058760903754857</v>
      </c>
      <c r="H23" s="113">
        <f>F23/'- 7 -'!I23</f>
        <v>6.147588611272515</v>
      </c>
    </row>
    <row r="24" spans="1:8" ht="12.75">
      <c r="A24" s="115">
        <v>15</v>
      </c>
      <c r="B24" s="116" t="s">
        <v>157</v>
      </c>
      <c r="C24" s="116">
        <v>7788</v>
      </c>
      <c r="D24" s="222">
        <f>C24/'- 3 -'!E24</f>
        <v>0.00030362704493575</v>
      </c>
      <c r="E24" s="116">
        <f>C24/'- 7 -'!I24</f>
        <v>1.3924548542821384</v>
      </c>
      <c r="F24" s="116">
        <v>6234</v>
      </c>
      <c r="G24" s="222">
        <f>F24/'- 3 -'!E24</f>
        <v>0.000243041987433162</v>
      </c>
      <c r="H24" s="116">
        <f>F24/'- 7 -'!I24</f>
        <v>1.1146075451457178</v>
      </c>
    </row>
    <row r="25" spans="1:8" ht="12.75">
      <c r="A25" s="112">
        <v>16</v>
      </c>
      <c r="B25" s="113" t="s">
        <v>158</v>
      </c>
      <c r="C25" s="113">
        <v>5318</v>
      </c>
      <c r="D25" s="220">
        <f>C25/'- 3 -'!E25</f>
        <v>0.0009956472727633556</v>
      </c>
      <c r="E25" s="113">
        <f>C25/'- 7 -'!I25</f>
        <v>6.960732984293194</v>
      </c>
      <c r="F25" s="113">
        <v>0</v>
      </c>
      <c r="G25" s="220">
        <f>F25/'- 3 -'!E25</f>
        <v>0</v>
      </c>
      <c r="H25" s="113">
        <f>F25/'- 7 -'!I25</f>
        <v>0</v>
      </c>
    </row>
    <row r="26" spans="1:8" ht="12.75">
      <c r="A26" s="115">
        <v>17</v>
      </c>
      <c r="B26" s="116" t="s">
        <v>159</v>
      </c>
      <c r="C26" s="116">
        <v>1994</v>
      </c>
      <c r="D26" s="222">
        <f>C26/'- 3 -'!E26</f>
        <v>0.0004827050297965778</v>
      </c>
      <c r="E26" s="116">
        <f>C26/'- 7 -'!I26</f>
        <v>3.5260831122900087</v>
      </c>
      <c r="F26" s="116">
        <v>0</v>
      </c>
      <c r="G26" s="222">
        <f>F26/'- 3 -'!E26</f>
        <v>0</v>
      </c>
      <c r="H26" s="116">
        <f>F26/'- 7 -'!I26</f>
        <v>0</v>
      </c>
    </row>
    <row r="27" spans="1:8" ht="12.75">
      <c r="A27" s="112">
        <v>18</v>
      </c>
      <c r="B27" s="113" t="s">
        <v>160</v>
      </c>
      <c r="C27" s="113">
        <v>0</v>
      </c>
      <c r="D27" s="220">
        <f>C27/'- 3 -'!E27</f>
        <v>0</v>
      </c>
      <c r="E27" s="113">
        <f>C27/'- 7 -'!I27</f>
        <v>0</v>
      </c>
      <c r="F27" s="113">
        <v>3359</v>
      </c>
      <c r="G27" s="220">
        <f>F27/'- 3 -'!E27</f>
        <v>0.00041990413084907764</v>
      </c>
      <c r="H27" s="113">
        <f>F27/'- 7 -'!I27</f>
        <v>2.2823945097506284</v>
      </c>
    </row>
    <row r="28" spans="1:8" ht="12.75">
      <c r="A28" s="115">
        <v>19</v>
      </c>
      <c r="B28" s="116" t="s">
        <v>161</v>
      </c>
      <c r="C28" s="116">
        <v>5380</v>
      </c>
      <c r="D28" s="222">
        <f>C28/'- 3 -'!E28</f>
        <v>0.0005234277708592777</v>
      </c>
      <c r="E28" s="116">
        <f>C28/'- 7 -'!I28</f>
        <v>3.0999711898588305</v>
      </c>
      <c r="F28" s="116">
        <v>1057</v>
      </c>
      <c r="G28" s="222">
        <f>F28/'- 3 -'!E28</f>
        <v>0.00010283701743462017</v>
      </c>
      <c r="H28" s="116">
        <f>F28/'- 7 -'!I28</f>
        <v>0.6090463843272832</v>
      </c>
    </row>
    <row r="29" spans="1:8" ht="12.75">
      <c r="A29" s="112">
        <v>20</v>
      </c>
      <c r="B29" s="113" t="s">
        <v>162</v>
      </c>
      <c r="C29" s="113">
        <v>3979</v>
      </c>
      <c r="D29" s="220">
        <f>C29/'- 3 -'!E29</f>
        <v>0.000595258232460999</v>
      </c>
      <c r="E29" s="113">
        <f>C29/'- 7 -'!I29</f>
        <v>3.8351807228915664</v>
      </c>
      <c r="F29" s="113">
        <v>3031</v>
      </c>
      <c r="G29" s="220">
        <f>F29/'- 3 -'!E29</f>
        <v>0.0004534374723773028</v>
      </c>
      <c r="H29" s="113">
        <f>F29/'- 7 -'!I29</f>
        <v>2.9214457831325302</v>
      </c>
    </row>
    <row r="30" spans="1:8" ht="12.75">
      <c r="A30" s="115">
        <v>21</v>
      </c>
      <c r="B30" s="116" t="s">
        <v>163</v>
      </c>
      <c r="C30" s="116">
        <v>5017</v>
      </c>
      <c r="D30" s="222">
        <f>C30/'- 3 -'!E30</f>
        <v>0.00026112192280669684</v>
      </c>
      <c r="E30" s="116">
        <f>C30/'- 7 -'!I30</f>
        <v>1.4188348416289593</v>
      </c>
      <c r="F30" s="116">
        <v>3434</v>
      </c>
      <c r="G30" s="222">
        <f>F30/'- 3 -'!E30</f>
        <v>0.00017873085168790053</v>
      </c>
      <c r="H30" s="116">
        <f>F30/'- 7 -'!I30</f>
        <v>0.9711538461538461</v>
      </c>
    </row>
    <row r="31" spans="1:8" ht="12.75">
      <c r="A31" s="112">
        <v>22</v>
      </c>
      <c r="B31" s="113" t="s">
        <v>164</v>
      </c>
      <c r="C31" s="113">
        <v>0</v>
      </c>
      <c r="D31" s="220">
        <f>C31/'- 3 -'!E31</f>
        <v>0</v>
      </c>
      <c r="E31" s="113">
        <f>C31/'- 7 -'!I31</f>
        <v>0</v>
      </c>
      <c r="F31" s="113">
        <v>2696</v>
      </c>
      <c r="G31" s="220">
        <f>F31/'- 3 -'!E31</f>
        <v>0.00023546129146500853</v>
      </c>
      <c r="H31" s="113">
        <f>F31/'- 7 -'!I31</f>
        <v>1.4977777777777779</v>
      </c>
    </row>
    <row r="32" spans="1:8" ht="12.75">
      <c r="A32" s="115">
        <v>23</v>
      </c>
      <c r="B32" s="116" t="s">
        <v>165</v>
      </c>
      <c r="C32" s="116">
        <v>1664</v>
      </c>
      <c r="D32" s="222">
        <f>C32/'- 3 -'!E32</f>
        <v>0.00019053165315865183</v>
      </c>
      <c r="E32" s="116">
        <f>C32/'- 7 -'!I32</f>
        <v>1.147982062780269</v>
      </c>
      <c r="F32" s="116">
        <v>646</v>
      </c>
      <c r="G32" s="222">
        <f>F32/'- 3 -'!E32</f>
        <v>7.3968418233467E-05</v>
      </c>
      <c r="H32" s="116">
        <f>F32/'- 7 -'!I32</f>
        <v>0.44567092100724387</v>
      </c>
    </row>
    <row r="33" spans="1:8" ht="12.75">
      <c r="A33" s="112">
        <v>24</v>
      </c>
      <c r="B33" s="113" t="s">
        <v>166</v>
      </c>
      <c r="C33" s="113">
        <v>8241</v>
      </c>
      <c r="D33" s="220">
        <f>C33/'- 3 -'!E33</f>
        <v>0.00039442186685167784</v>
      </c>
      <c r="E33" s="113">
        <f>C33/'- 7 -'!I33</f>
        <v>2.2132996723424827</v>
      </c>
      <c r="F33" s="113">
        <v>1483</v>
      </c>
      <c r="G33" s="220">
        <f>F33/'- 3 -'!E33</f>
        <v>7.097774888254317E-05</v>
      </c>
      <c r="H33" s="113">
        <f>F33/'- 7 -'!I33</f>
        <v>0.39829188376215285</v>
      </c>
    </row>
    <row r="34" spans="1:8" ht="12.75">
      <c r="A34" s="115">
        <v>25</v>
      </c>
      <c r="B34" s="116" t="s">
        <v>167</v>
      </c>
      <c r="C34" s="116">
        <v>8823</v>
      </c>
      <c r="D34" s="222">
        <f>C34/'- 3 -'!E34</f>
        <v>0.0009602037290468974</v>
      </c>
      <c r="E34" s="116">
        <f>C34/'- 7 -'!I34</f>
        <v>5.628708133971291</v>
      </c>
      <c r="F34" s="116">
        <v>3183</v>
      </c>
      <c r="G34" s="222">
        <f>F34/'- 3 -'!E34</f>
        <v>0.0003464046774970276</v>
      </c>
      <c r="H34" s="116">
        <f>F34/'- 7 -'!I34</f>
        <v>2.030622009569378</v>
      </c>
    </row>
    <row r="35" spans="1:8" ht="12.75">
      <c r="A35" s="112">
        <v>26</v>
      </c>
      <c r="B35" s="113" t="s">
        <v>168</v>
      </c>
      <c r="C35" s="113">
        <v>14209</v>
      </c>
      <c r="D35" s="220">
        <f>C35/'- 3 -'!E35</f>
        <v>0.0010704051471051865</v>
      </c>
      <c r="E35" s="113">
        <f>C35/'- 7 -'!I35</f>
        <v>5.394457099468489</v>
      </c>
      <c r="F35" s="113">
        <v>4800</v>
      </c>
      <c r="G35" s="220">
        <f>F35/'- 3 -'!E35</f>
        <v>0.0003615979102051443</v>
      </c>
      <c r="H35" s="113">
        <f>F35/'- 7 -'!I35</f>
        <v>1.8223234624145785</v>
      </c>
    </row>
    <row r="36" spans="1:8" ht="12.75">
      <c r="A36" s="115">
        <v>27</v>
      </c>
      <c r="B36" s="116" t="s">
        <v>169</v>
      </c>
      <c r="C36" s="116">
        <v>0</v>
      </c>
      <c r="D36" s="222">
        <f>C36/'- 3 -'!E36</f>
        <v>0</v>
      </c>
      <c r="E36" s="116">
        <f>C36/'- 7 -'!I36</f>
        <v>0</v>
      </c>
      <c r="F36" s="116">
        <v>4499</v>
      </c>
      <c r="G36" s="222">
        <f>F36/'- 3 -'!E36</f>
        <v>0.0008297995994312581</v>
      </c>
      <c r="H36" s="116">
        <f>F36/'- 7 -'!I36</f>
        <v>5.655562539283469</v>
      </c>
    </row>
    <row r="37" spans="1:8" ht="12.75">
      <c r="A37" s="112">
        <v>28</v>
      </c>
      <c r="B37" s="113" t="s">
        <v>170</v>
      </c>
      <c r="C37" s="113">
        <v>14343</v>
      </c>
      <c r="D37" s="220">
        <f>C37/'- 3 -'!E37</f>
        <v>0.002539171450811719</v>
      </c>
      <c r="E37" s="113">
        <f>C37/'- 7 -'!I37</f>
        <v>16.115730337078652</v>
      </c>
      <c r="F37" s="113">
        <v>1189</v>
      </c>
      <c r="G37" s="220">
        <f>F37/'- 3 -'!E37</f>
        <v>0.00021049117025832349</v>
      </c>
      <c r="H37" s="113">
        <f>F37/'- 7 -'!I37</f>
        <v>1.3359550561797753</v>
      </c>
    </row>
    <row r="38" spans="1:8" ht="12.75">
      <c r="A38" s="115">
        <v>29</v>
      </c>
      <c r="B38" s="116" t="s">
        <v>171</v>
      </c>
      <c r="C38" s="116">
        <v>4696</v>
      </c>
      <c r="D38" s="222">
        <f>C38/'- 3 -'!E38</f>
        <v>0.0005599367439364985</v>
      </c>
      <c r="E38" s="116">
        <f>C38/'- 7 -'!I38</f>
        <v>3.9376152943149423</v>
      </c>
      <c r="F38" s="116">
        <v>375</v>
      </c>
      <c r="G38" s="222">
        <f>F38/'- 3 -'!E38</f>
        <v>4.471385838504833E-05</v>
      </c>
      <c r="H38" s="116">
        <f>F38/'- 7 -'!I38</f>
        <v>0.3144390407512997</v>
      </c>
    </row>
    <row r="39" spans="1:8" ht="12.75">
      <c r="A39" s="112">
        <v>30</v>
      </c>
      <c r="B39" s="113" t="s">
        <v>172</v>
      </c>
      <c r="C39" s="113">
        <v>6026</v>
      </c>
      <c r="D39" s="220">
        <f>C39/'- 3 -'!E39</f>
        <v>0.0007061704130065668</v>
      </c>
      <c r="E39" s="113">
        <f>C39/'- 7 -'!I39</f>
        <v>4.190542420027817</v>
      </c>
      <c r="F39" s="113">
        <v>3951</v>
      </c>
      <c r="G39" s="220">
        <f>F39/'- 3 -'!E39</f>
        <v>0.0004630068539311227</v>
      </c>
      <c r="H39" s="113">
        <f>F39/'- 7 -'!I39</f>
        <v>2.747566063977747</v>
      </c>
    </row>
    <row r="40" spans="1:8" ht="12.75">
      <c r="A40" s="115">
        <v>31</v>
      </c>
      <c r="B40" s="116" t="s">
        <v>173</v>
      </c>
      <c r="C40" s="116">
        <v>5116</v>
      </c>
      <c r="D40" s="222">
        <f>C40/'- 3 -'!E40</f>
        <v>0.0005518792967918618</v>
      </c>
      <c r="E40" s="116">
        <f>C40/'- 7 -'!I40</f>
        <v>3.039448669201521</v>
      </c>
      <c r="F40" s="116">
        <v>6586</v>
      </c>
      <c r="G40" s="222">
        <f>F40/'- 3 -'!E40</f>
        <v>0.000710452902398593</v>
      </c>
      <c r="H40" s="116">
        <f>F40/'- 7 -'!I40</f>
        <v>3.9127851711026613</v>
      </c>
    </row>
    <row r="41" spans="1:8" ht="12.75">
      <c r="A41" s="112">
        <v>32</v>
      </c>
      <c r="B41" s="113" t="s">
        <v>174</v>
      </c>
      <c r="C41" s="113">
        <v>4028</v>
      </c>
      <c r="D41" s="220">
        <f>C41/'- 3 -'!E41</f>
        <v>0.0006444373124724218</v>
      </c>
      <c r="E41" s="113">
        <f>C41/'- 7 -'!I41</f>
        <v>4.3758826724606195</v>
      </c>
      <c r="F41" s="113">
        <v>3698</v>
      </c>
      <c r="G41" s="220">
        <f>F41/'- 3 -'!E41</f>
        <v>0.0005916408097127647</v>
      </c>
      <c r="H41" s="113">
        <f>F41/'- 7 -'!I41</f>
        <v>4.01738185768604</v>
      </c>
    </row>
    <row r="42" spans="1:8" ht="12.75">
      <c r="A42" s="115">
        <v>33</v>
      </c>
      <c r="B42" s="116" t="s">
        <v>175</v>
      </c>
      <c r="C42" s="116">
        <v>10714</v>
      </c>
      <c r="D42" s="222">
        <f>C42/'- 3 -'!E42</f>
        <v>0.0009505364400396397</v>
      </c>
      <c r="E42" s="116">
        <f>C42/'- 7 -'!I42</f>
        <v>5.456582633053221</v>
      </c>
      <c r="F42" s="116">
        <v>9872</v>
      </c>
      <c r="G42" s="222">
        <f>F42/'- 3 -'!E42</f>
        <v>0.0008758349576321936</v>
      </c>
      <c r="H42" s="116">
        <f>F42/'- 7 -'!I42</f>
        <v>5.027756557168322</v>
      </c>
    </row>
    <row r="43" spans="1:8" ht="12.75">
      <c r="A43" s="112">
        <v>34</v>
      </c>
      <c r="B43" s="113" t="s">
        <v>176</v>
      </c>
      <c r="C43" s="113">
        <v>0</v>
      </c>
      <c r="D43" s="220">
        <f>C43/'- 3 -'!E43</f>
        <v>0</v>
      </c>
      <c r="E43" s="113">
        <f>C43/'- 7 -'!I43</f>
        <v>0</v>
      </c>
      <c r="F43" s="113">
        <v>0</v>
      </c>
      <c r="G43" s="220">
        <f>F43/'- 3 -'!E43</f>
        <v>0</v>
      </c>
      <c r="H43" s="113">
        <f>F43/'- 7 -'!I43</f>
        <v>0</v>
      </c>
    </row>
    <row r="44" spans="1:8" ht="12.75">
      <c r="A44" s="115">
        <v>35</v>
      </c>
      <c r="B44" s="116" t="s">
        <v>177</v>
      </c>
      <c r="C44" s="116">
        <v>8449</v>
      </c>
      <c r="D44" s="222">
        <f>C44/'- 3 -'!E44</f>
        <v>0.0006748550247824912</v>
      </c>
      <c r="E44" s="116">
        <f>C44/'- 7 -'!I44</f>
        <v>4.33949666153056</v>
      </c>
      <c r="F44" s="116">
        <v>2478</v>
      </c>
      <c r="G44" s="222">
        <f>F44/'- 3 -'!E44</f>
        <v>0.00019792765432725924</v>
      </c>
      <c r="H44" s="116">
        <f>F44/'- 7 -'!I44</f>
        <v>1.2727272727272727</v>
      </c>
    </row>
    <row r="45" spans="1:8" ht="12.75">
      <c r="A45" s="112">
        <v>36</v>
      </c>
      <c r="B45" s="113" t="s">
        <v>178</v>
      </c>
      <c r="C45" s="113">
        <v>4775</v>
      </c>
      <c r="D45" s="220">
        <f>C45/'- 3 -'!E45</f>
        <v>0.0006813091430377169</v>
      </c>
      <c r="E45" s="113">
        <f>C45/'- 7 -'!I45</f>
        <v>4.236912156166815</v>
      </c>
      <c r="F45" s="113">
        <v>0</v>
      </c>
      <c r="G45" s="220">
        <f>F45/'- 3 -'!E45</f>
        <v>0</v>
      </c>
      <c r="H45" s="113">
        <f>F45/'- 7 -'!I45</f>
        <v>0</v>
      </c>
    </row>
    <row r="46" spans="1:8" ht="12.75">
      <c r="A46" s="115">
        <v>37</v>
      </c>
      <c r="B46" s="116" t="s">
        <v>179</v>
      </c>
      <c r="C46" s="116">
        <v>3155</v>
      </c>
      <c r="D46" s="222">
        <f>C46/'- 3 -'!E46</f>
        <v>0.0005020456218833867</v>
      </c>
      <c r="E46" s="116">
        <f>C46/'- 7 -'!I46</f>
        <v>3.0720545277507303</v>
      </c>
      <c r="F46" s="116">
        <v>3160</v>
      </c>
      <c r="G46" s="222">
        <f>F46/'- 3 -'!E46</f>
        <v>0.0005028412567833604</v>
      </c>
      <c r="H46" s="116">
        <f>F46/'- 7 -'!I46</f>
        <v>3.076923076923077</v>
      </c>
    </row>
    <row r="47" spans="1:8" ht="12.75">
      <c r="A47" s="112">
        <v>38</v>
      </c>
      <c r="B47" s="113" t="s">
        <v>180</v>
      </c>
      <c r="C47" s="113">
        <v>0</v>
      </c>
      <c r="D47" s="220">
        <f>C47/'- 3 -'!E47</f>
        <v>0</v>
      </c>
      <c r="E47" s="113">
        <f>C47/'- 7 -'!I47</f>
        <v>0</v>
      </c>
      <c r="F47" s="113">
        <v>4102</v>
      </c>
      <c r="G47" s="220">
        <f>F47/'- 3 -'!E47</f>
        <v>0.0004873677070537505</v>
      </c>
      <c r="H47" s="113">
        <f>F47/'- 7 -'!I47</f>
        <v>3.0958490566037735</v>
      </c>
    </row>
    <row r="48" spans="1:8" ht="12.75">
      <c r="A48" s="115">
        <v>39</v>
      </c>
      <c r="B48" s="116" t="s">
        <v>181</v>
      </c>
      <c r="C48" s="116">
        <v>0</v>
      </c>
      <c r="D48" s="222">
        <f>C48/'- 3 -'!E48</f>
        <v>0</v>
      </c>
      <c r="E48" s="116">
        <f>C48/'- 7 -'!I48</f>
        <v>0</v>
      </c>
      <c r="F48" s="116">
        <v>0</v>
      </c>
      <c r="G48" s="222">
        <f>F48/'- 3 -'!E48</f>
        <v>0</v>
      </c>
      <c r="H48" s="116">
        <f>F48/'- 7 -'!I48</f>
        <v>0</v>
      </c>
    </row>
    <row r="49" spans="1:8" ht="12.75">
      <c r="A49" s="112">
        <v>40</v>
      </c>
      <c r="B49" s="113" t="s">
        <v>182</v>
      </c>
      <c r="C49" s="113">
        <v>77055</v>
      </c>
      <c r="D49" s="220">
        <f>C49/'- 3 -'!E49</f>
        <v>0.001977650077410801</v>
      </c>
      <c r="E49" s="113">
        <f>C49/'- 7 -'!I49</f>
        <v>10.06596995427825</v>
      </c>
      <c r="F49" s="113">
        <v>12147</v>
      </c>
      <c r="G49" s="220">
        <f>F49/'- 3 -'!E49</f>
        <v>0.00031175803634169103</v>
      </c>
      <c r="H49" s="113">
        <f>F49/'- 7 -'!I49</f>
        <v>1.58680600914435</v>
      </c>
    </row>
    <row r="50" spans="1:8" ht="12.75">
      <c r="A50" s="115">
        <v>41</v>
      </c>
      <c r="B50" s="116" t="s">
        <v>183</v>
      </c>
      <c r="C50" s="116">
        <v>42421</v>
      </c>
      <c r="D50" s="222">
        <f>C50/'- 3 -'!E50</f>
        <v>0.0036904365660923163</v>
      </c>
      <c r="E50" s="116">
        <f>C50/'- 7 -'!I50</f>
        <v>24.27108364801465</v>
      </c>
      <c r="F50" s="116">
        <v>5382</v>
      </c>
      <c r="G50" s="222">
        <f>F50/'- 3 -'!E50</f>
        <v>0.0004682098394358654</v>
      </c>
      <c r="H50" s="116">
        <f>F50/'- 7 -'!I50</f>
        <v>3.079299691040165</v>
      </c>
    </row>
    <row r="51" spans="1:8" ht="12.75">
      <c r="A51" s="112">
        <v>42</v>
      </c>
      <c r="B51" s="113" t="s">
        <v>184</v>
      </c>
      <c r="C51" s="113">
        <v>3199.58</v>
      </c>
      <c r="D51" s="220">
        <f>C51/'- 3 -'!E51</f>
        <v>0.00045164431757219474</v>
      </c>
      <c r="E51" s="113">
        <f>C51/'- 7 -'!I51</f>
        <v>2.860599016540009</v>
      </c>
      <c r="F51" s="113">
        <v>5398.63</v>
      </c>
      <c r="G51" s="220">
        <f>F51/'- 3 -'!E51</f>
        <v>0.0007620564455881016</v>
      </c>
      <c r="H51" s="113">
        <f>F51/'- 7 -'!I51</f>
        <v>4.826669646848458</v>
      </c>
    </row>
    <row r="52" spans="1:8" ht="12.75">
      <c r="A52" s="115">
        <v>43</v>
      </c>
      <c r="B52" s="116" t="s">
        <v>185</v>
      </c>
      <c r="C52" s="116">
        <v>14193</v>
      </c>
      <c r="D52" s="222">
        <f>C52/'- 3 -'!E52</f>
        <v>0.0022665800257016407</v>
      </c>
      <c r="E52" s="116">
        <f>C52/'- 7 -'!I52</f>
        <v>15.717607973421927</v>
      </c>
      <c r="F52" s="116">
        <v>1760</v>
      </c>
      <c r="G52" s="222">
        <f>F52/'- 3 -'!E52</f>
        <v>0.00028106678258542155</v>
      </c>
      <c r="H52" s="116">
        <f>F52/'- 7 -'!I52</f>
        <v>1.9490586932447398</v>
      </c>
    </row>
    <row r="53" spans="1:8" ht="12.75">
      <c r="A53" s="112">
        <v>44</v>
      </c>
      <c r="B53" s="113" t="s">
        <v>186</v>
      </c>
      <c r="C53" s="113">
        <v>0</v>
      </c>
      <c r="D53" s="220">
        <f>C53/'- 3 -'!E53</f>
        <v>0</v>
      </c>
      <c r="E53" s="113">
        <f>C53/'- 7 -'!I53</f>
        <v>0</v>
      </c>
      <c r="F53" s="113">
        <v>686</v>
      </c>
      <c r="G53" s="220">
        <f>F53/'- 3 -'!E53</f>
        <v>8.153048164429153E-05</v>
      </c>
      <c r="H53" s="113">
        <f>F53/'- 7 -'!I53</f>
        <v>0.5234643265929034</v>
      </c>
    </row>
    <row r="54" spans="1:8" ht="12.75">
      <c r="A54" s="115">
        <v>45</v>
      </c>
      <c r="B54" s="116" t="s">
        <v>187</v>
      </c>
      <c r="C54" s="116">
        <v>0</v>
      </c>
      <c r="D54" s="222">
        <f>C54/'- 3 -'!E54</f>
        <v>0</v>
      </c>
      <c r="E54" s="116">
        <f>C54/'- 7 -'!I54</f>
        <v>0</v>
      </c>
      <c r="F54" s="116">
        <v>3432</v>
      </c>
      <c r="G54" s="222">
        <f>F54/'- 3 -'!E54</f>
        <v>0.0003208072677428292</v>
      </c>
      <c r="H54" s="116">
        <f>F54/'- 7 -'!I54</f>
        <v>1.7621688231669748</v>
      </c>
    </row>
    <row r="55" spans="1:8" ht="12.75">
      <c r="A55" s="112">
        <v>46</v>
      </c>
      <c r="B55" s="113" t="s">
        <v>188</v>
      </c>
      <c r="C55" s="113">
        <v>45605</v>
      </c>
      <c r="D55" s="220">
        <f>C55/'- 3 -'!E55</f>
        <v>0.004409044472423338</v>
      </c>
      <c r="E55" s="113">
        <f>C55/'- 7 -'!I55</f>
        <v>28.579933571473333</v>
      </c>
      <c r="F55" s="113">
        <v>6351</v>
      </c>
      <c r="G55" s="220">
        <f>F55/'- 3 -'!E55</f>
        <v>0.0006140081448165908</v>
      </c>
      <c r="H55" s="113">
        <f>F55/'- 7 -'!I55</f>
        <v>3.980071442000376</v>
      </c>
    </row>
    <row r="56" spans="1:8" ht="12.75">
      <c r="A56" s="115">
        <v>47</v>
      </c>
      <c r="B56" s="116" t="s">
        <v>189</v>
      </c>
      <c r="C56" s="116">
        <v>2900</v>
      </c>
      <c r="D56" s="222">
        <f>C56/'- 3 -'!E56</f>
        <v>0.0003732076061254436</v>
      </c>
      <c r="E56" s="116">
        <f>C56/'- 7 -'!I56</f>
        <v>2.137854773313675</v>
      </c>
      <c r="F56" s="116">
        <v>4650</v>
      </c>
      <c r="G56" s="222">
        <f>F56/'- 3 -'!E56</f>
        <v>0.0005984190925804526</v>
      </c>
      <c r="H56" s="116">
        <f>F56/'- 7 -'!I56</f>
        <v>3.4279395503133063</v>
      </c>
    </row>
    <row r="57" spans="1:8" ht="12.75">
      <c r="A57" s="112">
        <v>48</v>
      </c>
      <c r="B57" s="113" t="s">
        <v>190</v>
      </c>
      <c r="C57" s="113">
        <v>178288</v>
      </c>
      <c r="D57" s="220">
        <f>C57/'- 3 -'!E57</f>
        <v>0.0033769676325111422</v>
      </c>
      <c r="E57" s="113">
        <f>C57/'- 7 -'!I57</f>
        <v>32.748245839609126</v>
      </c>
      <c r="F57" s="113">
        <v>16127</v>
      </c>
      <c r="G57" s="220">
        <f>F57/'- 3 -'!E57</f>
        <v>0.00030546282985678897</v>
      </c>
      <c r="H57" s="113">
        <f>F57/'- 7 -'!I57</f>
        <v>2.962235039124206</v>
      </c>
    </row>
    <row r="58" spans="1:8" ht="12.75">
      <c r="A58" s="115">
        <v>49</v>
      </c>
      <c r="B58" s="116" t="s">
        <v>191</v>
      </c>
      <c r="C58" s="116">
        <v>93280</v>
      </c>
      <c r="D58" s="222">
        <f>C58/'- 3 -'!E58</f>
        <v>0.003263752792279069</v>
      </c>
      <c r="E58" s="116">
        <f>C58/'- 7 -'!I58</f>
        <v>21.97667569796207</v>
      </c>
      <c r="F58" s="116">
        <v>15515</v>
      </c>
      <c r="G58" s="222">
        <f>F58/'- 3 -'!E58</f>
        <v>0.0005428508208856107</v>
      </c>
      <c r="H58" s="116">
        <f>F58/'- 7 -'!I58</f>
        <v>3.6553186476616797</v>
      </c>
    </row>
    <row r="59" spans="1:8" ht="12.75">
      <c r="A59" s="112">
        <v>2264</v>
      </c>
      <c r="B59" s="113" t="s">
        <v>192</v>
      </c>
      <c r="C59" s="113">
        <v>29419</v>
      </c>
      <c r="D59" s="220">
        <f>C59/'- 3 -'!E59</f>
        <v>0.01597441834199232</v>
      </c>
      <c r="E59" s="113">
        <f>C59/'- 7 -'!I59</f>
        <v>144.92118226600985</v>
      </c>
      <c r="F59" s="113">
        <v>1689</v>
      </c>
      <c r="G59" s="220">
        <f>F59/'- 3 -'!E59</f>
        <v>0.0009171213358586298</v>
      </c>
      <c r="H59" s="113">
        <f>F59/'- 7 -'!I59</f>
        <v>8.320197044334975</v>
      </c>
    </row>
    <row r="60" spans="1:8" ht="12.75">
      <c r="A60" s="115">
        <v>2309</v>
      </c>
      <c r="B60" s="116" t="s">
        <v>193</v>
      </c>
      <c r="C60" s="116">
        <v>2952</v>
      </c>
      <c r="D60" s="222">
        <f>C60/'- 3 -'!E60</f>
        <v>0.0014295233372590343</v>
      </c>
      <c r="E60" s="116">
        <f>C60/'- 7 -'!I60</f>
        <v>10.196891191709845</v>
      </c>
      <c r="F60" s="116">
        <v>747</v>
      </c>
      <c r="G60" s="222">
        <f>F60/'- 3 -'!E60</f>
        <v>0.0003617391371722556</v>
      </c>
      <c r="H60" s="116">
        <f>F60/'- 7 -'!I60</f>
        <v>2.5803108808290154</v>
      </c>
    </row>
    <row r="61" spans="1:8" ht="12.75">
      <c r="A61" s="112">
        <v>2312</v>
      </c>
      <c r="B61" s="113" t="s">
        <v>194</v>
      </c>
      <c r="C61" s="113">
        <v>3233</v>
      </c>
      <c r="D61" s="220">
        <f>C61/'- 3 -'!E61</f>
        <v>0.0017920978076319087</v>
      </c>
      <c r="E61" s="113">
        <f>C61/'- 7 -'!I61</f>
        <v>13.670190274841438</v>
      </c>
      <c r="F61" s="113">
        <v>1908</v>
      </c>
      <c r="G61" s="220">
        <f>F61/'- 3 -'!E61</f>
        <v>0.0010576314930286674</v>
      </c>
      <c r="H61" s="113">
        <f>F61/'- 7 -'!I61</f>
        <v>8.067653276955603</v>
      </c>
    </row>
    <row r="62" spans="1:8" ht="12.75">
      <c r="A62" s="115">
        <v>2355</v>
      </c>
      <c r="B62" s="116" t="s">
        <v>196</v>
      </c>
      <c r="C62" s="116">
        <v>0</v>
      </c>
      <c r="D62" s="222">
        <f>C62/'- 3 -'!E62</f>
        <v>0</v>
      </c>
      <c r="E62" s="116">
        <f>C62/'- 7 -'!I62</f>
        <v>0</v>
      </c>
      <c r="F62" s="116">
        <v>7169</v>
      </c>
      <c r="G62" s="222">
        <f>F62/'- 3 -'!E62</f>
        <v>0.0003156849725047504</v>
      </c>
      <c r="H62" s="116">
        <f>F62/'- 7 -'!I62</f>
        <v>2.021828642337413</v>
      </c>
    </row>
    <row r="63" spans="1:8" ht="12.75">
      <c r="A63" s="112">
        <v>2439</v>
      </c>
      <c r="B63" s="113" t="s">
        <v>197</v>
      </c>
      <c r="C63" s="113">
        <v>0</v>
      </c>
      <c r="D63" s="220">
        <f>C63/'- 3 -'!E63</f>
        <v>0</v>
      </c>
      <c r="E63" s="113">
        <f>C63/'- 7 -'!I63</f>
        <v>0</v>
      </c>
      <c r="F63" s="113">
        <v>906.12</v>
      </c>
      <c r="G63" s="220">
        <f>F63/'- 3 -'!E63</f>
        <v>0.0008920707509806827</v>
      </c>
      <c r="H63" s="113">
        <f>F63/'- 7 -'!I63</f>
        <v>6.061003344481605</v>
      </c>
    </row>
    <row r="64" spans="1:8" ht="12.75">
      <c r="A64" s="115">
        <v>2460</v>
      </c>
      <c r="B64" s="116" t="s">
        <v>198</v>
      </c>
      <c r="C64" s="116">
        <v>0</v>
      </c>
      <c r="D64" s="222">
        <f>C64/'- 3 -'!E64</f>
        <v>0</v>
      </c>
      <c r="E64" s="116">
        <f>C64/'- 7 -'!I64</f>
        <v>0</v>
      </c>
      <c r="F64" s="116">
        <v>0</v>
      </c>
      <c r="G64" s="222">
        <f>F64/'- 3 -'!E64</f>
        <v>0</v>
      </c>
      <c r="H64" s="116">
        <f>F64/'- 7 -'!I64</f>
        <v>0</v>
      </c>
    </row>
    <row r="65" spans="1:8" ht="12.75">
      <c r="A65" s="112">
        <v>3000</v>
      </c>
      <c r="B65" s="113" t="s">
        <v>199</v>
      </c>
      <c r="C65" s="113">
        <v>112134</v>
      </c>
      <c r="D65" s="220">
        <f>C65/'- 3 -'!E65</f>
        <v>0.021979663313285176</v>
      </c>
      <c r="E65" s="113">
        <f>C65/'- 7 -'!I65</f>
        <v>135.3621438918397</v>
      </c>
      <c r="F65" s="113">
        <v>0</v>
      </c>
      <c r="G65" s="220">
        <f>F65/'- 3 -'!E65</f>
        <v>0</v>
      </c>
      <c r="H65" s="113">
        <f>F65/'- 7 -'!I65</f>
        <v>0</v>
      </c>
    </row>
    <row r="66" spans="4:7" ht="4.5" customHeight="1">
      <c r="D66" s="257"/>
      <c r="G66" s="257"/>
    </row>
    <row r="67" spans="1:9" ht="12.75">
      <c r="A67" s="119"/>
      <c r="B67" s="24" t="s">
        <v>200</v>
      </c>
      <c r="C67" s="25">
        <f>SUM(C11:C65)</f>
        <v>2444587.5700000003</v>
      </c>
      <c r="D67" s="26">
        <f>C67/'- 3 -'!E67</f>
        <v>0.0021553393050620464</v>
      </c>
      <c r="E67" s="24">
        <f>C67/'- 7 -'!I67</f>
        <v>13.274220974494373</v>
      </c>
      <c r="F67" s="90">
        <f>SUM(F11:F65)</f>
        <v>413161.64</v>
      </c>
      <c r="G67" s="91">
        <f>F67/'- 3 -'!E67</f>
        <v>0.0003642755665471601</v>
      </c>
      <c r="H67" s="24">
        <f>F67/'- 7 -'!I67</f>
        <v>2.2434863757179673</v>
      </c>
      <c r="I67" s="86"/>
    </row>
    <row r="68" ht="4.5" customHeight="1"/>
    <row r="69" spans="1:8" ht="12.75">
      <c r="A69" s="115">
        <v>2155</v>
      </c>
      <c r="B69" s="116" t="s">
        <v>201</v>
      </c>
      <c r="C69" s="116">
        <v>239.58</v>
      </c>
      <c r="D69" s="222">
        <f>C69/'- 3 -'!E69</f>
        <v>0.00022595288328771537</v>
      </c>
      <c r="E69" s="116">
        <f>C69/'- 7 -'!I69</f>
        <v>1.9320967741935484</v>
      </c>
      <c r="F69" s="116">
        <v>0</v>
      </c>
      <c r="G69" s="222">
        <f>F69/'- 3 -'!E69</f>
        <v>0</v>
      </c>
      <c r="H69" s="116">
        <f>F69/'- 7 -'!I69</f>
        <v>0</v>
      </c>
    </row>
    <row r="70" spans="1:8" ht="12.75">
      <c r="A70" s="112">
        <v>2408</v>
      </c>
      <c r="B70" s="113" t="s">
        <v>203</v>
      </c>
      <c r="C70" s="113">
        <v>7723</v>
      </c>
      <c r="D70" s="220">
        <f>C70/'- 3 -'!E70</f>
        <v>0.003232717123229184</v>
      </c>
      <c r="E70" s="113">
        <f>C70/'- 7 -'!I70</f>
        <v>25.197389885807503</v>
      </c>
      <c r="F70" s="113">
        <v>2153</v>
      </c>
      <c r="G70" s="220">
        <f>F70/'- 3 -'!E70</f>
        <v>0.0009012093702333852</v>
      </c>
      <c r="H70" s="113">
        <f>F70/'- 7 -'!I70</f>
        <v>7.024469820554649</v>
      </c>
    </row>
    <row r="71" ht="6.7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5905511811023623" right="0" top="0.5905511811023623" bottom="0" header="0.31496062992125984" footer="0"/>
  <pageSetup fitToHeight="1" fitToWidth="1" orientation="portrait" r:id="rId1"/>
  <headerFooter alignWithMargins="0">
    <oddHeader>&amp;C&amp;"Times New Roman,Bold"&amp;12&amp;A</oddHead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K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5.83203125" style="97" customWidth="1"/>
    <col min="7" max="7" width="7.83203125" style="97" customWidth="1"/>
    <col min="8" max="8" width="9.83203125" style="97" customWidth="1"/>
    <col min="9" max="9" width="15.83203125" style="97" customWidth="1"/>
    <col min="10" max="10" width="7.83203125" style="97" customWidth="1"/>
    <col min="11" max="11" width="9.83203125" style="97" customWidth="1"/>
    <col min="12" max="16384" width="15.83203125" style="97" customWidth="1"/>
  </cols>
  <sheetData>
    <row r="1" spans="1:11" ht="6.75" customHeight="1">
      <c r="A1" s="20"/>
      <c r="B1" s="95"/>
      <c r="C1" s="161"/>
      <c r="D1" s="161"/>
      <c r="E1" s="161"/>
      <c r="F1" s="161"/>
      <c r="G1" s="161"/>
      <c r="H1" s="161"/>
      <c r="I1" s="161"/>
      <c r="J1" s="161"/>
      <c r="K1" s="161"/>
    </row>
    <row r="2" spans="1:11" ht="12.75">
      <c r="A2" s="7"/>
      <c r="B2" s="98"/>
      <c r="C2" s="224" t="s">
        <v>0</v>
      </c>
      <c r="D2" s="224"/>
      <c r="E2" s="225"/>
      <c r="F2" s="224"/>
      <c r="G2" s="224"/>
      <c r="H2" s="224"/>
      <c r="I2" s="245"/>
      <c r="J2" s="245"/>
      <c r="K2" s="250" t="s">
        <v>399</v>
      </c>
    </row>
    <row r="3" spans="1:11" ht="12.75">
      <c r="A3" s="8"/>
      <c r="B3" s="101"/>
      <c r="C3" s="227" t="str">
        <f>YEAR</f>
        <v>OPERATING FUND ACTUAL 1997/98</v>
      </c>
      <c r="D3" s="227"/>
      <c r="E3" s="228"/>
      <c r="F3" s="227"/>
      <c r="G3" s="227"/>
      <c r="H3" s="227"/>
      <c r="I3" s="246"/>
      <c r="J3" s="246"/>
      <c r="K3" s="227"/>
    </row>
    <row r="4" spans="1:11" ht="12.75">
      <c r="A4" s="9"/>
      <c r="C4" s="161"/>
      <c r="D4" s="161"/>
      <c r="E4" s="161"/>
      <c r="F4" s="161"/>
      <c r="G4" s="161"/>
      <c r="H4" s="161"/>
      <c r="I4" s="161"/>
      <c r="J4" s="161"/>
      <c r="K4" s="161"/>
    </row>
    <row r="5" spans="1:11" ht="16.5">
      <c r="A5" s="9"/>
      <c r="C5" s="430" t="s">
        <v>14</v>
      </c>
      <c r="D5" s="252"/>
      <c r="E5" s="265"/>
      <c r="F5" s="265"/>
      <c r="G5" s="265"/>
      <c r="H5" s="265"/>
      <c r="I5" s="265"/>
      <c r="J5" s="265"/>
      <c r="K5" s="266"/>
    </row>
    <row r="6" spans="1:11" ht="12.75">
      <c r="A6" s="9"/>
      <c r="C6" s="76" t="s">
        <v>26</v>
      </c>
      <c r="D6" s="74"/>
      <c r="E6" s="75"/>
      <c r="F6" s="256" t="s">
        <v>3</v>
      </c>
      <c r="G6" s="74"/>
      <c r="H6" s="75"/>
      <c r="I6" s="76" t="s">
        <v>25</v>
      </c>
      <c r="J6" s="74"/>
      <c r="K6" s="75"/>
    </row>
    <row r="7" spans="3:11" ht="12.75">
      <c r="C7" s="77" t="s">
        <v>61</v>
      </c>
      <c r="D7" s="78"/>
      <c r="E7" s="79"/>
      <c r="F7" s="77" t="s">
        <v>62</v>
      </c>
      <c r="G7" s="78"/>
      <c r="H7" s="79"/>
      <c r="I7" s="77" t="s">
        <v>60</v>
      </c>
      <c r="J7" s="78"/>
      <c r="K7" s="79"/>
    </row>
    <row r="8" spans="1:11" ht="12.75">
      <c r="A8" s="109"/>
      <c r="B8" s="54"/>
      <c r="C8" s="161"/>
      <c r="D8" s="259"/>
      <c r="E8" s="260" t="s">
        <v>90</v>
      </c>
      <c r="F8" s="82"/>
      <c r="G8" s="83"/>
      <c r="H8" s="260" t="s">
        <v>90</v>
      </c>
      <c r="I8" s="82"/>
      <c r="J8" s="83"/>
      <c r="K8" s="260" t="s">
        <v>90</v>
      </c>
    </row>
    <row r="9" spans="1:11" ht="12.75">
      <c r="A9" s="60" t="s">
        <v>121</v>
      </c>
      <c r="B9" s="61" t="s">
        <v>122</v>
      </c>
      <c r="C9" s="84" t="s">
        <v>123</v>
      </c>
      <c r="D9" s="85" t="s">
        <v>124</v>
      </c>
      <c r="E9" s="85" t="s">
        <v>125</v>
      </c>
      <c r="F9" s="85" t="s">
        <v>123</v>
      </c>
      <c r="G9" s="85" t="s">
        <v>124</v>
      </c>
      <c r="H9" s="85" t="s">
        <v>125</v>
      </c>
      <c r="I9" s="85" t="s">
        <v>123</v>
      </c>
      <c r="J9" s="85" t="s">
        <v>124</v>
      </c>
      <c r="K9" s="85" t="s">
        <v>125</v>
      </c>
    </row>
    <row r="10" spans="1:2" ht="4.5" customHeight="1">
      <c r="A10" s="86"/>
      <c r="B10" s="86"/>
    </row>
    <row r="11" spans="1:11" ht="12.75">
      <c r="A11" s="112">
        <v>1</v>
      </c>
      <c r="B11" s="113" t="s">
        <v>144</v>
      </c>
      <c r="C11" s="113">
        <v>1668692</v>
      </c>
      <c r="D11" s="220">
        <f>C11/'- 3 -'!E11</f>
        <v>0.00788524771140799</v>
      </c>
      <c r="E11" s="113">
        <f>C11/'- 7 -'!I11</f>
        <v>55.05925984584521</v>
      </c>
      <c r="F11" s="113">
        <v>3830960</v>
      </c>
      <c r="G11" s="220">
        <f>F11/'- 3 -'!E11</f>
        <v>0.01810284256920723</v>
      </c>
      <c r="H11" s="113">
        <f>F11/'- 7 -'!I11</f>
        <v>126.40428677014043</v>
      </c>
      <c r="I11" s="113">
        <v>901739</v>
      </c>
      <c r="J11" s="220">
        <f>I11/'- 3 -'!E11</f>
        <v>0.004261083163362279</v>
      </c>
      <c r="K11" s="113">
        <f>I11/'- 7 -'!I11</f>
        <v>29.753292946890507</v>
      </c>
    </row>
    <row r="12" spans="1:11" ht="12.75">
      <c r="A12" s="115">
        <v>2</v>
      </c>
      <c r="B12" s="116" t="s">
        <v>145</v>
      </c>
      <c r="C12" s="116">
        <v>606552</v>
      </c>
      <c r="D12" s="222">
        <f>C12/'- 3 -'!E12</f>
        <v>0.011689991806143551</v>
      </c>
      <c r="E12" s="116">
        <f>C12/'- 7 -'!I12</f>
        <v>67.82171741398338</v>
      </c>
      <c r="F12" s="116">
        <v>781331</v>
      </c>
      <c r="G12" s="222">
        <f>F12/'- 3 -'!E12</f>
        <v>0.015058483011985695</v>
      </c>
      <c r="H12" s="116">
        <f>F12/'- 7 -'!I12</f>
        <v>87.36466170878185</v>
      </c>
      <c r="I12" s="116">
        <v>177508</v>
      </c>
      <c r="J12" s="222">
        <f>I12/'- 3 -'!E12</f>
        <v>0.0034210868409055278</v>
      </c>
      <c r="K12" s="116">
        <f>I12/'- 7 -'!I12</f>
        <v>19.848087904617184</v>
      </c>
    </row>
    <row r="13" spans="1:11" ht="12.75">
      <c r="A13" s="112">
        <v>3</v>
      </c>
      <c r="B13" s="113" t="s">
        <v>146</v>
      </c>
      <c r="C13" s="113">
        <v>220778</v>
      </c>
      <c r="D13" s="220">
        <f>C13/'- 3 -'!E13</f>
        <v>0.0059365529525126585</v>
      </c>
      <c r="E13" s="113">
        <f>C13/'- 7 -'!I13</f>
        <v>35.695715440582056</v>
      </c>
      <c r="F13" s="113">
        <v>1173462</v>
      </c>
      <c r="G13" s="220">
        <f>F13/'- 3 -'!E13</f>
        <v>0.031553503069877475</v>
      </c>
      <c r="H13" s="113">
        <f>F13/'- 7 -'!I13</f>
        <v>189.72708164915116</v>
      </c>
      <c r="I13" s="113">
        <v>245952</v>
      </c>
      <c r="J13" s="220">
        <f>I13/'- 3 -'!E13</f>
        <v>0.0066134627171928065</v>
      </c>
      <c r="K13" s="113">
        <f>I13/'- 7 -'!I13</f>
        <v>39.7658852061439</v>
      </c>
    </row>
    <row r="14" spans="1:11" ht="12.75">
      <c r="A14" s="115">
        <v>4</v>
      </c>
      <c r="B14" s="116" t="s">
        <v>147</v>
      </c>
      <c r="C14" s="116">
        <v>116179</v>
      </c>
      <c r="D14" s="222">
        <f>C14/'- 3 -'!E14</f>
        <v>0.004129103954338783</v>
      </c>
      <c r="E14" s="116">
        <f>C14/'- 7 -'!I14</f>
        <v>24.5</v>
      </c>
      <c r="F14" s="116">
        <v>675786</v>
      </c>
      <c r="G14" s="222">
        <f>F14/'- 3 -'!E14</f>
        <v>0.024018029462181536</v>
      </c>
      <c r="H14" s="116">
        <f>F14/'- 7 -'!I14</f>
        <v>142.5107549557149</v>
      </c>
      <c r="I14" s="116">
        <v>381548</v>
      </c>
      <c r="J14" s="222">
        <f>I14/'- 3 -'!E14</f>
        <v>0.013560551868840788</v>
      </c>
      <c r="K14" s="116">
        <f>I14/'- 7 -'!I14</f>
        <v>80.46140868831716</v>
      </c>
    </row>
    <row r="15" spans="1:11" ht="12.75">
      <c r="A15" s="112">
        <v>5</v>
      </c>
      <c r="B15" s="113" t="s">
        <v>148</v>
      </c>
      <c r="C15" s="113">
        <v>244354</v>
      </c>
      <c r="D15" s="220">
        <f>C15/'- 3 -'!E15</f>
        <v>0.005841922065373373</v>
      </c>
      <c r="E15" s="113">
        <f>C15/'- 7 -'!I15</f>
        <v>35.56050352906934</v>
      </c>
      <c r="F15" s="113">
        <v>1394492</v>
      </c>
      <c r="G15" s="220">
        <f>F15/'- 3 -'!E15</f>
        <v>0.033338981906523506</v>
      </c>
      <c r="H15" s="113">
        <f>F15/'- 7 -'!I15</f>
        <v>202.9385141526595</v>
      </c>
      <c r="I15" s="113">
        <v>525744</v>
      </c>
      <c r="J15" s="220">
        <f>I15/'- 3 -'!E15</f>
        <v>0.012569286667448287</v>
      </c>
      <c r="K15" s="113">
        <f>I15/'- 7 -'!I15</f>
        <v>76.51080550098231</v>
      </c>
    </row>
    <row r="16" spans="1:11" ht="12.75">
      <c r="A16" s="115">
        <v>6</v>
      </c>
      <c r="B16" s="116" t="s">
        <v>149</v>
      </c>
      <c r="C16" s="116">
        <v>65056</v>
      </c>
      <c r="D16" s="222">
        <f>C16/'- 3 -'!E16</f>
        <v>0.0012334938712005707</v>
      </c>
      <c r="E16" s="116">
        <f>C16/'- 7 -'!I16</f>
        <v>7.088254521682284</v>
      </c>
      <c r="F16" s="116">
        <v>1682385</v>
      </c>
      <c r="G16" s="222">
        <f>F16/'- 3 -'!E16</f>
        <v>0.031898850013830735</v>
      </c>
      <c r="H16" s="116">
        <f>F16/'- 7 -'!I16</f>
        <v>183.30627587709742</v>
      </c>
      <c r="I16" s="116">
        <v>592213</v>
      </c>
      <c r="J16" s="222">
        <f>I16/'- 3 -'!E16</f>
        <v>0.011228650792322055</v>
      </c>
      <c r="K16" s="116">
        <f>I16/'- 7 -'!I16</f>
        <v>64.525277838309</v>
      </c>
    </row>
    <row r="17" spans="1:11" ht="12.75">
      <c r="A17" s="112">
        <v>8</v>
      </c>
      <c r="B17" s="113" t="s">
        <v>150</v>
      </c>
      <c r="C17" s="113">
        <v>0</v>
      </c>
      <c r="D17" s="220">
        <f>C17/'- 3 -'!E17</f>
        <v>0</v>
      </c>
      <c r="E17" s="113">
        <f>C17/'- 7 -'!I17</f>
        <v>0</v>
      </c>
      <c r="F17" s="113">
        <v>170914</v>
      </c>
      <c r="G17" s="220">
        <f>F17/'- 3 -'!E17</f>
        <v>0.024144955057190883</v>
      </c>
      <c r="H17" s="113">
        <f>F17/'- 7 -'!I17</f>
        <v>168.88735177865613</v>
      </c>
      <c r="I17" s="113">
        <v>25586</v>
      </c>
      <c r="J17" s="220">
        <f>I17/'- 3 -'!E17</f>
        <v>0.003614524381228489</v>
      </c>
      <c r="K17" s="113">
        <f>I17/'- 7 -'!I17</f>
        <v>25.282608695652176</v>
      </c>
    </row>
    <row r="18" spans="1:11" ht="12.75">
      <c r="A18" s="115">
        <v>9</v>
      </c>
      <c r="B18" s="116" t="s">
        <v>151</v>
      </c>
      <c r="C18" s="17">
        <v>479452</v>
      </c>
      <c r="D18" s="222">
        <f>C18/'- 3 -'!E18</f>
        <v>0.006768678381004746</v>
      </c>
      <c r="E18" s="116">
        <f>C18/'- 7 -'!I18</f>
        <v>37.715004916420845</v>
      </c>
      <c r="F18" s="116">
        <v>2385135</v>
      </c>
      <c r="G18" s="222">
        <f>F18/'- 3 -'!E18</f>
        <v>0.033672216843975526</v>
      </c>
      <c r="H18" s="116">
        <f>F18/'- 7 -'!I18</f>
        <v>187.6212389380531</v>
      </c>
      <c r="I18" s="116">
        <v>476032.61</v>
      </c>
      <c r="J18" s="222">
        <f>I18/'- 3 -'!E18</f>
        <v>0.00672040503733484</v>
      </c>
      <c r="K18" s="116">
        <f>I18/'- 7 -'!I18</f>
        <v>37.44602635201573</v>
      </c>
    </row>
    <row r="19" spans="1:11" ht="12.75">
      <c r="A19" s="112">
        <v>10</v>
      </c>
      <c r="B19" s="113" t="s">
        <v>152</v>
      </c>
      <c r="C19" s="113">
        <v>180267</v>
      </c>
      <c r="D19" s="220">
        <f>C19/'- 3 -'!E19</f>
        <v>0.0034606474906835774</v>
      </c>
      <c r="E19" s="113">
        <f>C19/'- 7 -'!I19</f>
        <v>20.491872229169037</v>
      </c>
      <c r="F19" s="113">
        <v>983316</v>
      </c>
      <c r="G19" s="220">
        <f>F19/'- 3 -'!E19</f>
        <v>0.018877054857234062</v>
      </c>
      <c r="H19" s="113">
        <f>F19/'- 7 -'!I19</f>
        <v>111.7785608730249</v>
      </c>
      <c r="I19" s="113">
        <v>327062</v>
      </c>
      <c r="J19" s="220">
        <f>I19/'- 3 -'!E19</f>
        <v>0.0062787215053113</v>
      </c>
      <c r="K19" s="113">
        <f>I19/'- 7 -'!I19</f>
        <v>37.17881095828123</v>
      </c>
    </row>
    <row r="20" spans="1:11" ht="12.75">
      <c r="A20" s="115">
        <v>11</v>
      </c>
      <c r="B20" s="116" t="s">
        <v>153</v>
      </c>
      <c r="C20" s="116">
        <v>124824</v>
      </c>
      <c r="D20" s="222">
        <f>C20/'- 3 -'!E20</f>
        <v>0.004596544107623295</v>
      </c>
      <c r="E20" s="116">
        <f>C20/'- 7 -'!I20</f>
        <v>26.692327431357455</v>
      </c>
      <c r="F20" s="116">
        <v>402588</v>
      </c>
      <c r="G20" s="222">
        <f>F20/'- 3 -'!E20</f>
        <v>0.014824981567646021</v>
      </c>
      <c r="H20" s="116">
        <f>F20/'- 7 -'!I20</f>
        <v>86.08929946112394</v>
      </c>
      <c r="I20" s="116">
        <v>117546</v>
      </c>
      <c r="J20" s="222">
        <f>I20/'- 3 -'!E20</f>
        <v>0.00432853757029648</v>
      </c>
      <c r="K20" s="116">
        <f>I20/'- 7 -'!I20</f>
        <v>25.136002052861176</v>
      </c>
    </row>
    <row r="21" spans="1:11" ht="12.75">
      <c r="A21" s="112">
        <v>12</v>
      </c>
      <c r="B21" s="113" t="s">
        <v>154</v>
      </c>
      <c r="C21" s="113">
        <v>480008</v>
      </c>
      <c r="D21" s="220">
        <f>C21/'- 3 -'!E21</f>
        <v>0.010694144932924544</v>
      </c>
      <c r="E21" s="113">
        <f>C21/'- 7 -'!I21</f>
        <v>60.98049926951661</v>
      </c>
      <c r="F21" s="113">
        <v>779764</v>
      </c>
      <c r="G21" s="220">
        <f>F21/'- 3 -'!E21</f>
        <v>0.017372438020776683</v>
      </c>
      <c r="H21" s="113">
        <f>F21/'- 7 -'!I21</f>
        <v>99.06167820618688</v>
      </c>
      <c r="I21" s="113">
        <v>407174</v>
      </c>
      <c r="J21" s="220">
        <f>I21/'- 3 -'!E21</f>
        <v>0.00907146916076111</v>
      </c>
      <c r="K21" s="113">
        <f>I21/'- 7 -'!I21</f>
        <v>51.72762497617989</v>
      </c>
    </row>
    <row r="22" spans="1:11" ht="12.75">
      <c r="A22" s="115">
        <v>13</v>
      </c>
      <c r="B22" s="116" t="s">
        <v>155</v>
      </c>
      <c r="C22" s="116">
        <v>1547.31</v>
      </c>
      <c r="D22" s="222">
        <f>C22/'- 3 -'!E22</f>
        <v>8.894215652762229E-05</v>
      </c>
      <c r="E22" s="116">
        <f>C22/'- 7 -'!I22</f>
        <v>0.5179280334728034</v>
      </c>
      <c r="F22" s="116">
        <v>350802.91</v>
      </c>
      <c r="G22" s="222">
        <f>F22/'- 3 -'!E22</f>
        <v>0.020164781027438194</v>
      </c>
      <c r="H22" s="116">
        <f>F22/'- 7 -'!I22</f>
        <v>117.42356820083681</v>
      </c>
      <c r="I22" s="116">
        <v>114449.14</v>
      </c>
      <c r="J22" s="222">
        <f>I22/'- 3 -'!E22</f>
        <v>0.0065787420260528</v>
      </c>
      <c r="K22" s="116">
        <f>I22/'- 7 -'!I22</f>
        <v>38.309335564853555</v>
      </c>
    </row>
    <row r="23" spans="1:11" ht="12.75">
      <c r="A23" s="112">
        <v>14</v>
      </c>
      <c r="B23" s="113" t="s">
        <v>156</v>
      </c>
      <c r="C23" s="113">
        <v>40250</v>
      </c>
      <c r="D23" s="220">
        <f>C23/'- 3 -'!E23</f>
        <v>0.0019123351365188735</v>
      </c>
      <c r="E23" s="113">
        <f>C23/'- 7 -'!I23</f>
        <v>10.630711531350693</v>
      </c>
      <c r="F23" s="113">
        <v>303003</v>
      </c>
      <c r="G23" s="220">
        <f>F23/'- 3 -'!E23</f>
        <v>0.014396106419146043</v>
      </c>
      <c r="H23" s="113">
        <f>F23/'- 7 -'!I23</f>
        <v>80.02826052506471</v>
      </c>
      <c r="I23" s="113">
        <v>111639</v>
      </c>
      <c r="J23" s="220">
        <f>I23/'- 3 -'!E23</f>
        <v>0.005304128752939888</v>
      </c>
      <c r="K23" s="113">
        <f>I23/'- 7 -'!I23</f>
        <v>29.48576409064497</v>
      </c>
    </row>
    <row r="24" spans="1:11" ht="12.75">
      <c r="A24" s="115">
        <v>15</v>
      </c>
      <c r="B24" s="116" t="s">
        <v>157</v>
      </c>
      <c r="C24" s="116">
        <v>45147</v>
      </c>
      <c r="D24" s="222">
        <f>C24/'- 3 -'!E24</f>
        <v>0.0017601245759776972</v>
      </c>
      <c r="E24" s="116">
        <f>C24/'- 7 -'!I24</f>
        <v>8.072054353656355</v>
      </c>
      <c r="F24" s="116">
        <v>399384</v>
      </c>
      <c r="G24" s="222">
        <f>F24/'- 3 -'!E24</f>
        <v>0.015570593697306059</v>
      </c>
      <c r="H24" s="116">
        <f>F24/'- 7 -'!I24</f>
        <v>71.40783121759343</v>
      </c>
      <c r="I24" s="116">
        <v>75881</v>
      </c>
      <c r="J24" s="222">
        <f>I24/'- 3 -'!E24</f>
        <v>0.0029583363889021117</v>
      </c>
      <c r="K24" s="116">
        <f>I24/'- 7 -'!I24</f>
        <v>13.56713749329519</v>
      </c>
    </row>
    <row r="25" spans="1:11" ht="12.75">
      <c r="A25" s="112">
        <v>16</v>
      </c>
      <c r="B25" s="113" t="s">
        <v>158</v>
      </c>
      <c r="C25" s="113">
        <v>0</v>
      </c>
      <c r="D25" s="220">
        <f>C25/'- 3 -'!E25</f>
        <v>0</v>
      </c>
      <c r="E25" s="113">
        <f>C25/'- 7 -'!I25</f>
        <v>0</v>
      </c>
      <c r="F25" s="113">
        <v>85281</v>
      </c>
      <c r="G25" s="220">
        <f>F25/'- 3 -'!E25</f>
        <v>0.015966490234774675</v>
      </c>
      <c r="H25" s="113">
        <f>F25/'- 7 -'!I25</f>
        <v>111.62434554973822</v>
      </c>
      <c r="I25" s="113">
        <v>20963</v>
      </c>
      <c r="J25" s="220">
        <f>I25/'- 3 -'!E25</f>
        <v>0.003924737453730391</v>
      </c>
      <c r="K25" s="113">
        <f>I25/'- 7 -'!I25</f>
        <v>27.43848167539267</v>
      </c>
    </row>
    <row r="26" spans="1:11" ht="12.75">
      <c r="A26" s="115">
        <v>17</v>
      </c>
      <c r="B26" s="116" t="s">
        <v>159</v>
      </c>
      <c r="C26" s="116">
        <v>0</v>
      </c>
      <c r="D26" s="222">
        <f>C26/'- 3 -'!E26</f>
        <v>0</v>
      </c>
      <c r="E26" s="116">
        <f>C26/'- 7 -'!I26</f>
        <v>0</v>
      </c>
      <c r="F26" s="116">
        <v>51365</v>
      </c>
      <c r="G26" s="222">
        <f>F26/'- 3 -'!E26</f>
        <v>0.012434375052909336</v>
      </c>
      <c r="H26" s="116">
        <f>F26/'- 7 -'!I26</f>
        <v>90.83112290008842</v>
      </c>
      <c r="I26" s="116">
        <v>20980</v>
      </c>
      <c r="J26" s="222">
        <f>I26/'- 3 -'!E26</f>
        <v>0.005078812199163591</v>
      </c>
      <c r="K26" s="116">
        <f>I26/'- 7 -'!I26</f>
        <v>37.0999115826702</v>
      </c>
    </row>
    <row r="27" spans="1:11" ht="12.75">
      <c r="A27" s="112">
        <v>18</v>
      </c>
      <c r="B27" s="113" t="s">
        <v>160</v>
      </c>
      <c r="C27" s="113">
        <v>0</v>
      </c>
      <c r="D27" s="220">
        <f>C27/'- 3 -'!E27</f>
        <v>0</v>
      </c>
      <c r="E27" s="113">
        <f>C27/'- 7 -'!I27</f>
        <v>0</v>
      </c>
      <c r="F27" s="113">
        <v>142495</v>
      </c>
      <c r="G27" s="220">
        <f>F27/'- 3 -'!E27</f>
        <v>0.01781311078456068</v>
      </c>
      <c r="H27" s="113">
        <f>F27/'- 7 -'!I27</f>
        <v>96.8234015084596</v>
      </c>
      <c r="I27" s="113">
        <v>36340</v>
      </c>
      <c r="J27" s="220">
        <f>I27/'- 3 -'!E27</f>
        <v>0.0045428151578015726</v>
      </c>
      <c r="K27" s="113">
        <f>I27/'- 7 -'!I27</f>
        <v>24.692532445471223</v>
      </c>
    </row>
    <row r="28" spans="1:11" ht="12.75">
      <c r="A28" s="115">
        <v>19</v>
      </c>
      <c r="B28" s="116" t="s">
        <v>161</v>
      </c>
      <c r="C28" s="116">
        <v>0</v>
      </c>
      <c r="D28" s="222">
        <f>C28/'- 3 -'!E28</f>
        <v>0</v>
      </c>
      <c r="E28" s="116">
        <f>C28/'- 7 -'!I28</f>
        <v>0</v>
      </c>
      <c r="F28" s="116">
        <v>149962</v>
      </c>
      <c r="G28" s="222">
        <f>F28/'- 3 -'!E28</f>
        <v>0.01459001400996264</v>
      </c>
      <c r="H28" s="116">
        <f>F28/'- 7 -'!I28</f>
        <v>86.40852780178624</v>
      </c>
      <c r="I28" s="116">
        <v>45232</v>
      </c>
      <c r="J28" s="222">
        <f>I28/'- 3 -'!E28</f>
        <v>0.004400684931506849</v>
      </c>
      <c r="K28" s="116">
        <f>I28/'- 7 -'!I28</f>
        <v>26.06280610774993</v>
      </c>
    </row>
    <row r="29" spans="1:11" ht="12.75">
      <c r="A29" s="112">
        <v>20</v>
      </c>
      <c r="B29" s="113" t="s">
        <v>162</v>
      </c>
      <c r="C29" s="113">
        <v>0</v>
      </c>
      <c r="D29" s="220">
        <f>C29/'- 3 -'!E29</f>
        <v>0</v>
      </c>
      <c r="E29" s="113">
        <f>C29/'- 7 -'!I29</f>
        <v>0</v>
      </c>
      <c r="F29" s="113">
        <v>99067</v>
      </c>
      <c r="G29" s="220">
        <f>F29/'- 3 -'!E29</f>
        <v>0.014820419028704143</v>
      </c>
      <c r="H29" s="113">
        <f>F29/'- 7 -'!I29</f>
        <v>95.48626506024097</v>
      </c>
      <c r="I29" s="113">
        <v>35319</v>
      </c>
      <c r="J29" s="220">
        <f>I29/'- 3 -'!E29</f>
        <v>0.005283720912865047</v>
      </c>
      <c r="K29" s="113">
        <f>I29/'- 7 -'!I29</f>
        <v>34.04240963855422</v>
      </c>
    </row>
    <row r="30" spans="1:11" ht="12.75">
      <c r="A30" s="115">
        <v>21</v>
      </c>
      <c r="B30" s="116" t="s">
        <v>163</v>
      </c>
      <c r="C30" s="116">
        <v>132874</v>
      </c>
      <c r="D30" s="222">
        <f>C30/'- 3 -'!E30</f>
        <v>0.00691574932649333</v>
      </c>
      <c r="E30" s="116">
        <f>C30/'- 7 -'!I30</f>
        <v>37.577488687782804</v>
      </c>
      <c r="F30" s="116">
        <v>309661</v>
      </c>
      <c r="G30" s="222">
        <f>F30/'- 3 -'!E30</f>
        <v>0.016117057153327598</v>
      </c>
      <c r="H30" s="116">
        <f>F30/'- 7 -'!I30</f>
        <v>87.57381221719457</v>
      </c>
      <c r="I30" s="116">
        <v>93469</v>
      </c>
      <c r="J30" s="222">
        <f>I30/'- 3 -'!E30</f>
        <v>0.00486482061048817</v>
      </c>
      <c r="K30" s="116">
        <f>I30/'- 7 -'!I30</f>
        <v>26.4335407239819</v>
      </c>
    </row>
    <row r="31" spans="1:11" ht="12.75">
      <c r="A31" s="112">
        <v>22</v>
      </c>
      <c r="B31" s="113" t="s">
        <v>164</v>
      </c>
      <c r="C31" s="113">
        <v>87262</v>
      </c>
      <c r="D31" s="220">
        <f>C31/'- 3 -'!E31</f>
        <v>0.007621225228419724</v>
      </c>
      <c r="E31" s="113">
        <f>C31/'- 7 -'!I31</f>
        <v>48.47888888888889</v>
      </c>
      <c r="F31" s="113">
        <v>144940</v>
      </c>
      <c r="G31" s="220">
        <f>F31/'- 3 -'!E31</f>
        <v>0.012658664534472678</v>
      </c>
      <c r="H31" s="113">
        <f>F31/'- 7 -'!I31</f>
        <v>80.52222222222223</v>
      </c>
      <c r="I31" s="113">
        <v>58282</v>
      </c>
      <c r="J31" s="220">
        <f>I31/'- 3 -'!E31</f>
        <v>0.0050901910197194465</v>
      </c>
      <c r="K31" s="113">
        <f>I31/'- 7 -'!I31</f>
        <v>32.37888888888889</v>
      </c>
    </row>
    <row r="32" spans="1:11" ht="12.75">
      <c r="A32" s="115">
        <v>23</v>
      </c>
      <c r="B32" s="116" t="s">
        <v>165</v>
      </c>
      <c r="C32" s="116">
        <v>13980</v>
      </c>
      <c r="D32" s="222">
        <f>C32/'- 3 -'!E32</f>
        <v>0.0016007406918016542</v>
      </c>
      <c r="E32" s="116">
        <f>C32/'- 7 -'!I32</f>
        <v>9.64470507071404</v>
      </c>
      <c r="F32" s="116">
        <v>144371</v>
      </c>
      <c r="G32" s="222">
        <f>F32/'- 3 -'!E32</f>
        <v>0.016530796453225798</v>
      </c>
      <c r="H32" s="116">
        <f>F32/'- 7 -'!I32</f>
        <v>99.60055191445326</v>
      </c>
      <c r="I32" s="116">
        <v>47725</v>
      </c>
      <c r="J32" s="222">
        <f>I32/'- 3 -'!E32</f>
        <v>0.005464617275839338</v>
      </c>
      <c r="K32" s="116">
        <f>I32/'- 7 -'!I32</f>
        <v>32.92514660227665</v>
      </c>
    </row>
    <row r="33" spans="1:11" ht="12.75">
      <c r="A33" s="112">
        <v>24</v>
      </c>
      <c r="B33" s="113" t="s">
        <v>166</v>
      </c>
      <c r="C33" s="113">
        <v>61357</v>
      </c>
      <c r="D33" s="220">
        <f>C33/'- 3 -'!E33</f>
        <v>0.002936602655553743</v>
      </c>
      <c r="E33" s="113">
        <f>C33/'- 7 -'!I33</f>
        <v>16.478755975721114</v>
      </c>
      <c r="F33" s="113">
        <v>410903</v>
      </c>
      <c r="G33" s="220">
        <f>F33/'- 3 -'!E33</f>
        <v>0.019666196863846012</v>
      </c>
      <c r="H33" s="113">
        <f>F33/'- 7 -'!I33</f>
        <v>110.35693183649353</v>
      </c>
      <c r="I33" s="113">
        <v>84413</v>
      </c>
      <c r="J33" s="220">
        <f>I33/'- 3 -'!E33</f>
        <v>0.004040084097385109</v>
      </c>
      <c r="K33" s="113">
        <f>I33/'- 7 -'!I33</f>
        <v>22.670945909652467</v>
      </c>
    </row>
    <row r="34" spans="1:11" ht="12.75">
      <c r="A34" s="115">
        <v>25</v>
      </c>
      <c r="B34" s="116" t="s">
        <v>167</v>
      </c>
      <c r="C34" s="116">
        <v>0</v>
      </c>
      <c r="D34" s="222">
        <f>C34/'- 3 -'!E34</f>
        <v>0</v>
      </c>
      <c r="E34" s="116">
        <f>C34/'- 7 -'!I34</f>
        <v>0</v>
      </c>
      <c r="F34" s="116">
        <v>126396</v>
      </c>
      <c r="G34" s="222">
        <f>F34/'- 3 -'!E34</f>
        <v>0.013755628531861231</v>
      </c>
      <c r="H34" s="116">
        <f>F34/'- 7 -'!I34</f>
        <v>80.6354066985646</v>
      </c>
      <c r="I34" s="116">
        <v>41139</v>
      </c>
      <c r="J34" s="222">
        <f>I34/'- 3 -'!E34</f>
        <v>0.004477141698884768</v>
      </c>
      <c r="K34" s="116">
        <f>I34/'- 7 -'!I34</f>
        <v>26.244976076555023</v>
      </c>
    </row>
    <row r="35" spans="1:11" ht="12.75">
      <c r="A35" s="112">
        <v>26</v>
      </c>
      <c r="B35" s="113" t="s">
        <v>168</v>
      </c>
      <c r="C35" s="113">
        <v>0</v>
      </c>
      <c r="D35" s="220">
        <f>C35/'- 3 -'!E35</f>
        <v>0</v>
      </c>
      <c r="E35" s="113">
        <f>C35/'- 7 -'!I35</f>
        <v>0</v>
      </c>
      <c r="F35" s="113">
        <v>242563</v>
      </c>
      <c r="G35" s="220">
        <f>F35/'- 3 -'!E35</f>
        <v>0.018272973727727168</v>
      </c>
      <c r="H35" s="113">
        <f>F35/'- 7 -'!I35</f>
        <v>92.08921791951404</v>
      </c>
      <c r="I35" s="113">
        <v>59722</v>
      </c>
      <c r="J35" s="220">
        <f>I35/'- 3 -'!E35</f>
        <v>0.004499031331931589</v>
      </c>
      <c r="K35" s="113">
        <f>I35/'- 7 -'!I35</f>
        <v>22.673500379650722</v>
      </c>
    </row>
    <row r="36" spans="1:11" ht="12.75">
      <c r="A36" s="115">
        <v>27</v>
      </c>
      <c r="B36" s="116" t="s">
        <v>169</v>
      </c>
      <c r="C36" s="116">
        <v>23968</v>
      </c>
      <c r="D36" s="222">
        <f>C36/'- 3 -'!E36</f>
        <v>0.004420679439690685</v>
      </c>
      <c r="E36" s="116">
        <f>C36/'- 7 -'!I36</f>
        <v>30.12947831552483</v>
      </c>
      <c r="F36" s="116">
        <v>84069</v>
      </c>
      <c r="G36" s="222">
        <f>F36/'- 3 -'!E36</f>
        <v>0.015505761841428413</v>
      </c>
      <c r="H36" s="116">
        <f>F36/'- 7 -'!I36</f>
        <v>105.68070395977372</v>
      </c>
      <c r="I36" s="116">
        <v>21416</v>
      </c>
      <c r="J36" s="222">
        <f>I36/'- 3 -'!E36</f>
        <v>0.003949986268375155</v>
      </c>
      <c r="K36" s="116">
        <f>I36/'- 7 -'!I36</f>
        <v>26.921433060967946</v>
      </c>
    </row>
    <row r="37" spans="1:11" ht="12.75">
      <c r="A37" s="112">
        <v>28</v>
      </c>
      <c r="B37" s="113" t="s">
        <v>170</v>
      </c>
      <c r="C37" s="113">
        <v>0</v>
      </c>
      <c r="D37" s="220">
        <f>C37/'- 3 -'!E37</f>
        <v>0</v>
      </c>
      <c r="E37" s="113">
        <f>C37/'- 7 -'!I37</f>
        <v>0</v>
      </c>
      <c r="F37" s="113">
        <v>80769</v>
      </c>
      <c r="G37" s="220">
        <f>F37/'- 3 -'!E37</f>
        <v>0.014298705913031564</v>
      </c>
      <c r="H37" s="113">
        <f>F37/'- 7 -'!I37</f>
        <v>90.75168539325843</v>
      </c>
      <c r="I37" s="113">
        <v>27461</v>
      </c>
      <c r="J37" s="220">
        <f>I37/'- 3 -'!E37</f>
        <v>0.0048614785756634325</v>
      </c>
      <c r="K37" s="113">
        <f>I37/'- 7 -'!I37</f>
        <v>30.855056179775282</v>
      </c>
    </row>
    <row r="38" spans="1:11" ht="12.75">
      <c r="A38" s="115">
        <v>29</v>
      </c>
      <c r="B38" s="116" t="s">
        <v>171</v>
      </c>
      <c r="C38" s="116">
        <v>0</v>
      </c>
      <c r="D38" s="222">
        <f>C38/'- 3 -'!E38</f>
        <v>0</v>
      </c>
      <c r="E38" s="116">
        <f>C38/'- 7 -'!I38</f>
        <v>0</v>
      </c>
      <c r="F38" s="116">
        <v>104263</v>
      </c>
      <c r="G38" s="222">
        <f>F38/'- 3 -'!E38</f>
        <v>0.01243200271146745</v>
      </c>
      <c r="H38" s="116">
        <f>F38/'- 7 -'!I38</f>
        <v>87.42495388227402</v>
      </c>
      <c r="I38" s="116">
        <v>25066</v>
      </c>
      <c r="J38" s="222">
        <f>I38/'- 3 -'!E38</f>
        <v>0.002988793531412324</v>
      </c>
      <c r="K38" s="116">
        <f>I38/'- 7 -'!I38</f>
        <v>21.01794398792554</v>
      </c>
    </row>
    <row r="39" spans="1:11" ht="12.75">
      <c r="A39" s="112">
        <v>30</v>
      </c>
      <c r="B39" s="113" t="s">
        <v>172</v>
      </c>
      <c r="C39" s="113">
        <v>0</v>
      </c>
      <c r="D39" s="220">
        <f>C39/'- 3 -'!E39</f>
        <v>0</v>
      </c>
      <c r="E39" s="113">
        <f>C39/'- 7 -'!I39</f>
        <v>0</v>
      </c>
      <c r="F39" s="113">
        <v>180930</v>
      </c>
      <c r="G39" s="220">
        <f>F39/'- 3 -'!E39</f>
        <v>0.021202690478804867</v>
      </c>
      <c r="H39" s="113">
        <f>F39/'- 7 -'!I39</f>
        <v>125.82058414464534</v>
      </c>
      <c r="I39" s="113">
        <v>53340</v>
      </c>
      <c r="J39" s="220">
        <f>I39/'- 3 -'!E39</f>
        <v>0.006250768308956235</v>
      </c>
      <c r="K39" s="113">
        <f>I39/'- 7 -'!I39</f>
        <v>37.09318497913769</v>
      </c>
    </row>
    <row r="40" spans="1:11" ht="12.75">
      <c r="A40" s="115">
        <v>31</v>
      </c>
      <c r="B40" s="116" t="s">
        <v>173</v>
      </c>
      <c r="C40" s="116">
        <v>0</v>
      </c>
      <c r="D40" s="222">
        <f>C40/'- 3 -'!E40</f>
        <v>0</v>
      </c>
      <c r="E40" s="116">
        <f>C40/'- 7 -'!I40</f>
        <v>0</v>
      </c>
      <c r="F40" s="116">
        <v>138314</v>
      </c>
      <c r="G40" s="222">
        <f>F40/'- 3 -'!E40</f>
        <v>0.014920373935979198</v>
      </c>
      <c r="H40" s="116">
        <f>F40/'- 7 -'!I40</f>
        <v>82.17324144486692</v>
      </c>
      <c r="I40" s="116">
        <v>46369</v>
      </c>
      <c r="J40" s="222">
        <f>I40/'- 3 -'!E40</f>
        <v>0.005001972461481986</v>
      </c>
      <c r="K40" s="116">
        <f>I40/'- 7 -'!I40</f>
        <v>27.548122623574145</v>
      </c>
    </row>
    <row r="41" spans="1:11" ht="12.75">
      <c r="A41" s="112">
        <v>32</v>
      </c>
      <c r="B41" s="113" t="s">
        <v>174</v>
      </c>
      <c r="C41" s="113">
        <v>19256</v>
      </c>
      <c r="D41" s="220">
        <f>C41/'- 3 -'!E41</f>
        <v>0.0030807559307271487</v>
      </c>
      <c r="E41" s="113">
        <f>C41/'- 7 -'!I41</f>
        <v>20.919065725149377</v>
      </c>
      <c r="F41" s="113">
        <v>82717</v>
      </c>
      <c r="G41" s="220">
        <f>F41/'- 3 -'!E41</f>
        <v>0.013233843390213832</v>
      </c>
      <c r="H41" s="113">
        <f>F41/'- 7 -'!I41</f>
        <v>89.86094513851168</v>
      </c>
      <c r="I41" s="113">
        <v>26451</v>
      </c>
      <c r="J41" s="220">
        <f>I41/'- 3 -'!E41</f>
        <v>0.004231879680289978</v>
      </c>
      <c r="K41" s="113">
        <f>I41/'- 7 -'!I41</f>
        <v>28.735469853340575</v>
      </c>
    </row>
    <row r="42" spans="1:11" ht="12.75">
      <c r="A42" s="115">
        <v>33</v>
      </c>
      <c r="B42" s="116" t="s">
        <v>175</v>
      </c>
      <c r="C42" s="116">
        <v>121918</v>
      </c>
      <c r="D42" s="222">
        <f>C42/'- 3 -'!E42</f>
        <v>0.010816455263837297</v>
      </c>
      <c r="E42" s="116">
        <f>C42/'- 7 -'!I42</f>
        <v>62.09218232747644</v>
      </c>
      <c r="F42" s="116">
        <v>212079</v>
      </c>
      <c r="G42" s="222">
        <f>F42/'- 3 -'!E42</f>
        <v>0.018815458061150526</v>
      </c>
      <c r="H42" s="116">
        <f>F42/'- 7 -'!I42</f>
        <v>108.01069518716578</v>
      </c>
      <c r="I42" s="116">
        <v>58535</v>
      </c>
      <c r="J42" s="222">
        <f>I42/'- 3 -'!E42</f>
        <v>0.00519317253292144</v>
      </c>
      <c r="K42" s="116">
        <f>I42/'- 7 -'!I42</f>
        <v>29.811560988031577</v>
      </c>
    </row>
    <row r="43" spans="1:11" ht="12.75">
      <c r="A43" s="112">
        <v>34</v>
      </c>
      <c r="B43" s="113" t="s">
        <v>176</v>
      </c>
      <c r="C43" s="113">
        <v>0</v>
      </c>
      <c r="D43" s="220">
        <f>C43/'- 3 -'!E43</f>
        <v>0</v>
      </c>
      <c r="E43" s="113">
        <f>C43/'- 7 -'!I43</f>
        <v>0</v>
      </c>
      <c r="F43" s="113">
        <v>66353</v>
      </c>
      <c r="G43" s="220">
        <f>F43/'- 3 -'!E43</f>
        <v>0.012809714169992183</v>
      </c>
      <c r="H43" s="113">
        <f>F43/'- 7 -'!I43</f>
        <v>83.99113924050633</v>
      </c>
      <c r="I43" s="113">
        <v>25957</v>
      </c>
      <c r="J43" s="220">
        <f>I43/'- 3 -'!E43</f>
        <v>0.005011103502637214</v>
      </c>
      <c r="K43" s="113">
        <f>I43/'- 7 -'!I43</f>
        <v>32.856962025316456</v>
      </c>
    </row>
    <row r="44" spans="1:11" ht="12.75">
      <c r="A44" s="115">
        <v>35</v>
      </c>
      <c r="B44" s="116" t="s">
        <v>177</v>
      </c>
      <c r="C44" s="116">
        <v>44337</v>
      </c>
      <c r="D44" s="222">
        <f>C44/'- 3 -'!E44</f>
        <v>0.0035413714325696903</v>
      </c>
      <c r="E44" s="116">
        <f>C44/'- 7 -'!I44</f>
        <v>22.77195685670262</v>
      </c>
      <c r="F44" s="116">
        <v>205623</v>
      </c>
      <c r="G44" s="222">
        <f>F44/'- 3 -'!E44</f>
        <v>0.016423921737584352</v>
      </c>
      <c r="H44" s="116">
        <f>F44/'- 7 -'!I44</f>
        <v>105.61016949152543</v>
      </c>
      <c r="I44" s="116">
        <v>61530</v>
      </c>
      <c r="J44" s="222">
        <f>I44/'- 3 -'!E44</f>
        <v>0.004914644298126014</v>
      </c>
      <c r="K44" s="116">
        <f>I44/'- 7 -'!I44</f>
        <v>31.60246533127889</v>
      </c>
    </row>
    <row r="45" spans="1:11" ht="12.75">
      <c r="A45" s="112">
        <v>36</v>
      </c>
      <c r="B45" s="113" t="s">
        <v>178</v>
      </c>
      <c r="C45" s="113">
        <v>38012</v>
      </c>
      <c r="D45" s="220">
        <f>C45/'- 3 -'!E45</f>
        <v>0.005423648826209361</v>
      </c>
      <c r="E45" s="113">
        <f>C45/'- 7 -'!I45</f>
        <v>33.7284826974268</v>
      </c>
      <c r="F45" s="113">
        <v>103613</v>
      </c>
      <c r="G45" s="220">
        <f>F45/'- 3 -'!E45</f>
        <v>0.014783766332474758</v>
      </c>
      <c r="H45" s="113">
        <f>F45/'- 7 -'!I45</f>
        <v>91.93700088731144</v>
      </c>
      <c r="I45" s="113">
        <v>69848</v>
      </c>
      <c r="J45" s="220">
        <f>I45/'- 3 -'!E45</f>
        <v>0.009966090266575592</v>
      </c>
      <c r="K45" s="113">
        <f>I45/'- 7 -'!I45</f>
        <v>61.97692990239574</v>
      </c>
    </row>
    <row r="46" spans="1:11" ht="12.75">
      <c r="A46" s="115">
        <v>37</v>
      </c>
      <c r="B46" s="116" t="s">
        <v>179</v>
      </c>
      <c r="C46" s="116">
        <v>0</v>
      </c>
      <c r="D46" s="222">
        <f>C46/'- 3 -'!E46</f>
        <v>0</v>
      </c>
      <c r="E46" s="116">
        <f>C46/'- 7 -'!I46</f>
        <v>0</v>
      </c>
      <c r="F46" s="116">
        <v>104502</v>
      </c>
      <c r="G46" s="222">
        <f>F46/'- 3 -'!E46</f>
        <v>0.016629087663409724</v>
      </c>
      <c r="H46" s="116">
        <f>F46/'- 7 -'!I46</f>
        <v>101.75462512171373</v>
      </c>
      <c r="I46" s="116">
        <v>21910</v>
      </c>
      <c r="J46" s="222">
        <f>I46/'- 3 -'!E46</f>
        <v>0.003486472131684628</v>
      </c>
      <c r="K46" s="116">
        <f>I46/'- 7 -'!I46</f>
        <v>21.333982473222978</v>
      </c>
    </row>
    <row r="47" spans="1:11" ht="12.75">
      <c r="A47" s="112">
        <v>38</v>
      </c>
      <c r="B47" s="113" t="s">
        <v>180</v>
      </c>
      <c r="C47" s="113">
        <v>7758</v>
      </c>
      <c r="D47" s="220">
        <f>C47/'- 3 -'!E47</f>
        <v>0.0009217451660953186</v>
      </c>
      <c r="E47" s="113">
        <f>C47/'- 7 -'!I47</f>
        <v>5.855094339622641</v>
      </c>
      <c r="F47" s="113">
        <v>109583</v>
      </c>
      <c r="G47" s="220">
        <f>F47/'- 3 -'!E47</f>
        <v>0.013019798986365466</v>
      </c>
      <c r="H47" s="113">
        <f>F47/'- 7 -'!I47</f>
        <v>82.70415094339623</v>
      </c>
      <c r="I47" s="113">
        <v>30818</v>
      </c>
      <c r="J47" s="220">
        <f>I47/'- 3 -'!E47</f>
        <v>0.0036615548503126484</v>
      </c>
      <c r="K47" s="113">
        <f>I47/'- 7 -'!I47</f>
        <v>23.258867924528303</v>
      </c>
    </row>
    <row r="48" spans="1:11" ht="12.75">
      <c r="A48" s="115">
        <v>39</v>
      </c>
      <c r="B48" s="116" t="s">
        <v>181</v>
      </c>
      <c r="C48" s="116">
        <v>106133</v>
      </c>
      <c r="D48" s="222">
        <f>C48/'- 3 -'!E48</f>
        <v>0.0077186109482052425</v>
      </c>
      <c r="E48" s="116">
        <f>C48/'- 7 -'!I48</f>
        <v>47.74313990103464</v>
      </c>
      <c r="F48" s="116">
        <v>198328</v>
      </c>
      <c r="G48" s="222">
        <f>F48/'- 3 -'!E48</f>
        <v>0.014423569221030682</v>
      </c>
      <c r="H48" s="116">
        <f>F48/'- 7 -'!I48</f>
        <v>89.21637426900585</v>
      </c>
      <c r="I48" s="116">
        <v>50028</v>
      </c>
      <c r="J48" s="222">
        <f>I48/'- 3 -'!E48</f>
        <v>0.003638328027256479</v>
      </c>
      <c r="K48" s="116">
        <f>I48/'- 7 -'!I48</f>
        <v>22.50472334682861</v>
      </c>
    </row>
    <row r="49" spans="1:11" ht="12.75">
      <c r="A49" s="112">
        <v>40</v>
      </c>
      <c r="B49" s="113" t="s">
        <v>182</v>
      </c>
      <c r="C49" s="113">
        <v>104349</v>
      </c>
      <c r="D49" s="220">
        <f>C49/'- 3 -'!E49</f>
        <v>0.0026781624544512323</v>
      </c>
      <c r="E49" s="113">
        <f>C49/'- 7 -'!I49</f>
        <v>13.6314826910516</v>
      </c>
      <c r="F49" s="113">
        <v>744394</v>
      </c>
      <c r="G49" s="220">
        <f>F49/'- 3 -'!E49</f>
        <v>0.01910519566185369</v>
      </c>
      <c r="H49" s="113">
        <f>F49/'- 7 -'!I49</f>
        <v>97.24284781188766</v>
      </c>
      <c r="I49" s="113">
        <v>241625</v>
      </c>
      <c r="J49" s="220">
        <f>I49/'- 3 -'!E49</f>
        <v>0.006201410680090647</v>
      </c>
      <c r="K49" s="113">
        <f>I49/'- 7 -'!I49</f>
        <v>31.564337034617896</v>
      </c>
    </row>
    <row r="50" spans="1:11" ht="12.75">
      <c r="A50" s="115">
        <v>41</v>
      </c>
      <c r="B50" s="116" t="s">
        <v>183</v>
      </c>
      <c r="C50" s="116">
        <v>26305</v>
      </c>
      <c r="D50" s="222">
        <f>C50/'- 3 -'!E50</f>
        <v>0.00228841691311045</v>
      </c>
      <c r="E50" s="116">
        <f>C50/'- 7 -'!I50</f>
        <v>15.050349010184233</v>
      </c>
      <c r="F50" s="116">
        <v>141087</v>
      </c>
      <c r="G50" s="222">
        <f>F50/'- 3 -'!E50</f>
        <v>0.012273935640373086</v>
      </c>
      <c r="H50" s="116">
        <f>F50/'- 7 -'!I50</f>
        <v>80.72262272571233</v>
      </c>
      <c r="I50" s="116">
        <v>33881</v>
      </c>
      <c r="J50" s="222">
        <f>I50/'- 3 -'!E50</f>
        <v>0.0029474949033679964</v>
      </c>
      <c r="K50" s="116">
        <f>I50/'- 7 -'!I50</f>
        <v>19.38494106877217</v>
      </c>
    </row>
    <row r="51" spans="1:11" ht="12.75">
      <c r="A51" s="112">
        <v>42</v>
      </c>
      <c r="B51" s="113" t="s">
        <v>184</v>
      </c>
      <c r="C51" s="113">
        <v>3431.22</v>
      </c>
      <c r="D51" s="220">
        <f>C51/'- 3 -'!E51</f>
        <v>0.00048434201218286964</v>
      </c>
      <c r="E51" s="113">
        <f>C51/'- 7 -'!I51</f>
        <v>3.067697809566383</v>
      </c>
      <c r="F51" s="113">
        <v>100889.47</v>
      </c>
      <c r="G51" s="220">
        <f>F51/'- 3 -'!E51</f>
        <v>0.014241292866054425</v>
      </c>
      <c r="H51" s="113">
        <f>F51/'- 7 -'!I51</f>
        <v>90.20068842199375</v>
      </c>
      <c r="I51" s="113">
        <v>34754</v>
      </c>
      <c r="J51" s="220">
        <f>I51/'- 3 -'!E51</f>
        <v>0.0049057834506104105</v>
      </c>
      <c r="K51" s="113">
        <f>I51/'- 7 -'!I51</f>
        <v>31.071971390254806</v>
      </c>
    </row>
    <row r="52" spans="1:11" ht="12.75">
      <c r="A52" s="115">
        <v>43</v>
      </c>
      <c r="B52" s="116" t="s">
        <v>185</v>
      </c>
      <c r="C52" s="116">
        <v>0</v>
      </c>
      <c r="D52" s="222">
        <f>C52/'- 3 -'!E52</f>
        <v>0</v>
      </c>
      <c r="E52" s="116">
        <f>C52/'- 7 -'!I52</f>
        <v>0</v>
      </c>
      <c r="F52" s="116">
        <v>84960</v>
      </c>
      <c r="G52" s="222">
        <f>F52/'- 3 -'!E52</f>
        <v>0.013567860141168986</v>
      </c>
      <c r="H52" s="116">
        <f>F52/'- 7 -'!I52</f>
        <v>94.08637873754152</v>
      </c>
      <c r="I52" s="116">
        <v>24538</v>
      </c>
      <c r="J52" s="222">
        <f>I52/'- 3 -'!E52</f>
        <v>0.003918645858568792</v>
      </c>
      <c r="K52" s="116">
        <f>I52/'- 7 -'!I52</f>
        <v>27.173864894795127</v>
      </c>
    </row>
    <row r="53" spans="1:11" ht="12.75">
      <c r="A53" s="112">
        <v>44</v>
      </c>
      <c r="B53" s="113" t="s">
        <v>186</v>
      </c>
      <c r="C53" s="113">
        <v>64666</v>
      </c>
      <c r="D53" s="220">
        <f>C53/'- 3 -'!E53</f>
        <v>0.00768549581050985</v>
      </c>
      <c r="E53" s="113">
        <f>C53/'- 7 -'!I53</f>
        <v>49.34452499046166</v>
      </c>
      <c r="F53" s="113">
        <v>146018</v>
      </c>
      <c r="G53" s="220">
        <f>F53/'- 3 -'!E53</f>
        <v>0.017354107680373414</v>
      </c>
      <c r="H53" s="113">
        <f>F53/'- 7 -'!I53</f>
        <v>111.42159481114079</v>
      </c>
      <c r="I53" s="113">
        <v>36414</v>
      </c>
      <c r="J53" s="220">
        <f>I53/'- 3 -'!E53</f>
        <v>0.004327771076669435</v>
      </c>
      <c r="K53" s="113">
        <f>I53/'- 7 -'!I53</f>
        <v>27.78634109118657</v>
      </c>
    </row>
    <row r="54" spans="1:11" ht="12.75">
      <c r="A54" s="115">
        <v>45</v>
      </c>
      <c r="B54" s="116" t="s">
        <v>187</v>
      </c>
      <c r="C54" s="116">
        <v>205618</v>
      </c>
      <c r="D54" s="222">
        <f>C54/'- 3 -'!E54</f>
        <v>0.01922020652061336</v>
      </c>
      <c r="E54" s="116">
        <f>C54/'- 7 -'!I54</f>
        <v>105.57506674881907</v>
      </c>
      <c r="F54" s="116">
        <v>189634</v>
      </c>
      <c r="G54" s="222">
        <f>F54/'- 3 -'!E54</f>
        <v>0.017726097147769137</v>
      </c>
      <c r="H54" s="116">
        <f>F54/'- 7 -'!I54</f>
        <v>97.3680427192442</v>
      </c>
      <c r="I54" s="116">
        <v>50392</v>
      </c>
      <c r="J54" s="222">
        <f>I54/'- 3 -'!E54</f>
        <v>0.004710407877650539</v>
      </c>
      <c r="K54" s="116">
        <f>I54/'- 7 -'!I54</f>
        <v>25.87389607722325</v>
      </c>
    </row>
    <row r="55" spans="1:11" ht="12.75">
      <c r="A55" s="112">
        <v>46</v>
      </c>
      <c r="B55" s="113" t="s">
        <v>188</v>
      </c>
      <c r="C55" s="113">
        <v>37291</v>
      </c>
      <c r="D55" s="220">
        <f>C55/'- 3 -'!E55</f>
        <v>0.0036052555075351106</v>
      </c>
      <c r="E55" s="113">
        <f>C55/'- 7 -'!I55</f>
        <v>23.36968101773516</v>
      </c>
      <c r="F55" s="113">
        <v>174672</v>
      </c>
      <c r="G55" s="220">
        <f>F55/'- 3 -'!E55</f>
        <v>0.016887109222390735</v>
      </c>
      <c r="H55" s="113">
        <f>F55/'- 7 -'!I55</f>
        <v>109.46418499717991</v>
      </c>
      <c r="I55" s="113">
        <v>80253</v>
      </c>
      <c r="J55" s="220">
        <f>I55/'- 3 -'!E55</f>
        <v>0.007758777459607284</v>
      </c>
      <c r="K55" s="113">
        <f>I55/'- 7 -'!I55</f>
        <v>50.29328821206994</v>
      </c>
    </row>
    <row r="56" spans="1:11" ht="12.75">
      <c r="A56" s="115">
        <v>47</v>
      </c>
      <c r="B56" s="116" t="s">
        <v>189</v>
      </c>
      <c r="C56" s="116">
        <v>15045</v>
      </c>
      <c r="D56" s="222">
        <f>C56/'- 3 -'!E56</f>
        <v>0.0019361753221232064</v>
      </c>
      <c r="E56" s="116">
        <f>C56/'- 7 -'!I56</f>
        <v>11.091043125691117</v>
      </c>
      <c r="F56" s="116">
        <v>138814</v>
      </c>
      <c r="G56" s="222">
        <f>F56/'- 3 -'!E56</f>
        <v>0.017864289874723216</v>
      </c>
      <c r="H56" s="116">
        <f>F56/'- 7 -'!I56</f>
        <v>102.33247327681534</v>
      </c>
      <c r="I56" s="116">
        <v>41767</v>
      </c>
      <c r="J56" s="222">
        <f>I56/'- 3 -'!E56</f>
        <v>0.005375090374152207</v>
      </c>
      <c r="K56" s="116">
        <f>I56/'- 7 -'!I56</f>
        <v>30.790269074824916</v>
      </c>
    </row>
    <row r="57" spans="1:11" ht="12.75">
      <c r="A57" s="112">
        <v>48</v>
      </c>
      <c r="B57" s="113" t="s">
        <v>190</v>
      </c>
      <c r="C57" s="113">
        <v>416172</v>
      </c>
      <c r="D57" s="220">
        <f>C57/'- 3 -'!E57</f>
        <v>0.007882747989530575</v>
      </c>
      <c r="E57" s="113">
        <f>C57/'- 7 -'!I57</f>
        <v>76.44318724514162</v>
      </c>
      <c r="F57" s="113">
        <v>919044</v>
      </c>
      <c r="G57" s="220">
        <f>F57/'- 3 -'!E57</f>
        <v>0.01740768779084162</v>
      </c>
      <c r="H57" s="113">
        <f>F57/'- 7 -'!I57</f>
        <v>168.81157929539694</v>
      </c>
      <c r="I57" s="113">
        <v>398336.73</v>
      </c>
      <c r="J57" s="220">
        <f>I57/'- 3 -'!E57</f>
        <v>0.007544928677478743</v>
      </c>
      <c r="K57" s="113">
        <f>I57/'- 7 -'!I57</f>
        <v>73.1671742404761</v>
      </c>
    </row>
    <row r="58" spans="1:11" ht="12.75">
      <c r="A58" s="115">
        <v>49</v>
      </c>
      <c r="B58" s="116" t="s">
        <v>191</v>
      </c>
      <c r="C58" s="116">
        <v>386727</v>
      </c>
      <c r="D58" s="222">
        <f>C58/'- 3 -'!E58</f>
        <v>0.013531103410159817</v>
      </c>
      <c r="E58" s="116">
        <f>C58/'- 7 -'!I58</f>
        <v>91.11249852750619</v>
      </c>
      <c r="F58" s="116">
        <v>581953</v>
      </c>
      <c r="G58" s="222">
        <f>F58/'- 3 -'!E58</f>
        <v>0.020361821705887448</v>
      </c>
      <c r="H58" s="116">
        <f>F58/'- 7 -'!I58</f>
        <v>137.10755094828602</v>
      </c>
      <c r="I58" s="116">
        <v>181852</v>
      </c>
      <c r="J58" s="222">
        <f>I58/'- 3 -'!E58</f>
        <v>0.006362778438910091</v>
      </c>
      <c r="K58" s="116">
        <f>I58/'- 7 -'!I58</f>
        <v>42.84415125456473</v>
      </c>
    </row>
    <row r="59" spans="1:11" ht="12.75">
      <c r="A59" s="112">
        <v>2264</v>
      </c>
      <c r="B59" s="113" t="s">
        <v>192</v>
      </c>
      <c r="C59" s="113">
        <v>0</v>
      </c>
      <c r="D59" s="220">
        <f>C59/'- 3 -'!E59</f>
        <v>0</v>
      </c>
      <c r="E59" s="113">
        <f>C59/'- 7 -'!I59</f>
        <v>0</v>
      </c>
      <c r="F59" s="113">
        <v>39140</v>
      </c>
      <c r="G59" s="220">
        <f>F59/'- 3 -'!E59</f>
        <v>0.021252888742159127</v>
      </c>
      <c r="H59" s="113">
        <f>F59/'- 7 -'!I59</f>
        <v>192.807881773399</v>
      </c>
      <c r="I59" s="113">
        <v>6778</v>
      </c>
      <c r="J59" s="220">
        <f>I59/'- 3 -'!E59</f>
        <v>0.0036804312696564786</v>
      </c>
      <c r="K59" s="113">
        <f>I59/'- 7 -'!I59</f>
        <v>33.389162561576356</v>
      </c>
    </row>
    <row r="60" spans="1:11" ht="12.75">
      <c r="A60" s="115">
        <v>2309</v>
      </c>
      <c r="B60" s="116" t="s">
        <v>193</v>
      </c>
      <c r="C60" s="116">
        <v>0</v>
      </c>
      <c r="D60" s="222">
        <f>C60/'- 3 -'!E60</f>
        <v>0</v>
      </c>
      <c r="E60" s="116">
        <f>C60/'- 7 -'!I60</f>
        <v>0</v>
      </c>
      <c r="F60" s="116">
        <v>42238</v>
      </c>
      <c r="G60" s="222">
        <f>F60/'- 3 -'!E60</f>
        <v>0.02045399956610674</v>
      </c>
      <c r="H60" s="116">
        <f>F60/'- 7 -'!I60</f>
        <v>145.89982728842833</v>
      </c>
      <c r="I60" s="116">
        <v>10535</v>
      </c>
      <c r="J60" s="222">
        <f>I60/'- 3 -'!E60</f>
        <v>0.005101635622636831</v>
      </c>
      <c r="K60" s="116">
        <f>I60/'- 7 -'!I60</f>
        <v>36.39032815198618</v>
      </c>
    </row>
    <row r="61" spans="1:11" ht="12.75">
      <c r="A61" s="112">
        <v>2312</v>
      </c>
      <c r="B61" s="113" t="s">
        <v>194</v>
      </c>
      <c r="C61" s="113">
        <v>0</v>
      </c>
      <c r="D61" s="220">
        <f>C61/'- 3 -'!E61</f>
        <v>0</v>
      </c>
      <c r="E61" s="113">
        <f>C61/'- 7 -'!I61</f>
        <v>0</v>
      </c>
      <c r="F61" s="113">
        <v>20241</v>
      </c>
      <c r="G61" s="220">
        <f>F61/'- 3 -'!E61</f>
        <v>0.011219873716139025</v>
      </c>
      <c r="H61" s="113">
        <f>F61/'- 7 -'!I61</f>
        <v>85.58562367864694</v>
      </c>
      <c r="I61" s="113">
        <v>6157</v>
      </c>
      <c r="J61" s="220">
        <f>I61/'- 3 -'!E61</f>
        <v>0.0034129125275563447</v>
      </c>
      <c r="K61" s="113">
        <f>I61/'- 7 -'!I61</f>
        <v>26.0338266384778</v>
      </c>
    </row>
    <row r="62" spans="1:11" ht="12.75">
      <c r="A62" s="115">
        <v>2355</v>
      </c>
      <c r="B62" s="116" t="s">
        <v>196</v>
      </c>
      <c r="C62" s="116">
        <v>2744</v>
      </c>
      <c r="D62" s="222">
        <f>C62/'- 3 -'!E62</f>
        <v>0.00012083129649226323</v>
      </c>
      <c r="E62" s="116">
        <f>C62/'- 7 -'!I62</f>
        <v>0.7738733149077782</v>
      </c>
      <c r="F62" s="116">
        <v>783154</v>
      </c>
      <c r="G62" s="222">
        <f>F62/'- 3 -'!E62</f>
        <v>0.034485974188448225</v>
      </c>
      <c r="H62" s="116">
        <f>F62/'- 7 -'!I62</f>
        <v>220.86806926504596</v>
      </c>
      <c r="I62" s="116">
        <v>64146</v>
      </c>
      <c r="J62" s="222">
        <f>I62/'- 3 -'!E62</f>
        <v>0.002824651729151865</v>
      </c>
      <c r="K62" s="116">
        <f>I62/'- 7 -'!I62</f>
        <v>18.09069885498336</v>
      </c>
    </row>
    <row r="63" spans="1:11" ht="12.75">
      <c r="A63" s="112">
        <v>2439</v>
      </c>
      <c r="B63" s="113" t="s">
        <v>197</v>
      </c>
      <c r="C63" s="113">
        <v>0</v>
      </c>
      <c r="D63" s="220">
        <f>C63/'- 3 -'!E63</f>
        <v>0</v>
      </c>
      <c r="E63" s="113">
        <f>C63/'- 7 -'!I63</f>
        <v>0</v>
      </c>
      <c r="F63" s="113">
        <v>19778.2</v>
      </c>
      <c r="G63" s="220">
        <f>F63/'- 3 -'!E63</f>
        <v>0.019471542099331367</v>
      </c>
      <c r="H63" s="113">
        <f>F63/'- 7 -'!I63</f>
        <v>132.29565217391306</v>
      </c>
      <c r="I63" s="113">
        <v>8324.29</v>
      </c>
      <c r="J63" s="220">
        <f>I63/'- 3 -'!E63</f>
        <v>0.008195223184215101</v>
      </c>
      <c r="K63" s="113">
        <f>I63/'- 7 -'!I63</f>
        <v>55.6808695652174</v>
      </c>
    </row>
    <row r="64" spans="1:11" ht="12.75">
      <c r="A64" s="115">
        <v>2460</v>
      </c>
      <c r="B64" s="116" t="s">
        <v>198</v>
      </c>
      <c r="C64" s="116">
        <v>0</v>
      </c>
      <c r="D64" s="222">
        <f>C64/'- 3 -'!E64</f>
        <v>0</v>
      </c>
      <c r="E64" s="116">
        <f>C64/'- 7 -'!I64</f>
        <v>0</v>
      </c>
      <c r="F64" s="116">
        <v>25032</v>
      </c>
      <c r="G64" s="222">
        <f>F64/'- 3 -'!E64</f>
        <v>0.00968219562119686</v>
      </c>
      <c r="H64" s="116">
        <f>F64/'- 7 -'!I64</f>
        <v>79.59300476947536</v>
      </c>
      <c r="I64" s="116">
        <v>9494</v>
      </c>
      <c r="J64" s="222">
        <f>I64/'- 3 -'!E64</f>
        <v>0.0036722101800752234</v>
      </c>
      <c r="K64" s="116">
        <f>I64/'- 7 -'!I64</f>
        <v>30.187599364069953</v>
      </c>
    </row>
    <row r="65" spans="1:11" ht="12.75">
      <c r="A65" s="112">
        <v>3000</v>
      </c>
      <c r="B65" s="113" t="s">
        <v>199</v>
      </c>
      <c r="C65" s="113">
        <v>82220</v>
      </c>
      <c r="D65" s="220">
        <f>C65/'- 3 -'!E65</f>
        <v>0.01611614601832011</v>
      </c>
      <c r="E65" s="113">
        <f>C65/'- 7 -'!I65</f>
        <v>99.25156929019798</v>
      </c>
      <c r="F65" s="113">
        <v>24340</v>
      </c>
      <c r="G65" s="220">
        <f>F65/'- 3 -'!E65</f>
        <v>0.004770943737362096</v>
      </c>
      <c r="H65" s="113">
        <f>F65/'- 7 -'!I65</f>
        <v>29.381941091260263</v>
      </c>
      <c r="I65" s="113">
        <v>58467</v>
      </c>
      <c r="J65" s="220">
        <f>I65/'- 3 -'!E65</f>
        <v>0.01146026160609489</v>
      </c>
      <c r="K65" s="113">
        <f>I65/'- 7 -'!I65</f>
        <v>70.57822308063737</v>
      </c>
    </row>
    <row r="66" spans="4:10" ht="4.5" customHeight="1">
      <c r="D66" s="257"/>
      <c r="G66" s="257"/>
      <c r="J66" s="257"/>
    </row>
    <row r="67" spans="1:11" ht="12.75">
      <c r="A67" s="119"/>
      <c r="B67" s="24" t="s">
        <v>200</v>
      </c>
      <c r="C67" s="25">
        <f>SUM(C11:C65)</f>
        <v>6274529.53</v>
      </c>
      <c r="D67" s="26">
        <f>C67/'- 3 -'!E67</f>
        <v>0.005532115225793072</v>
      </c>
      <c r="E67" s="24">
        <f>C67/'- 7 -'!I67</f>
        <v>34.07097888999342</v>
      </c>
      <c r="F67" s="90">
        <f>SUM(F11:F65)</f>
        <v>23066858.58</v>
      </c>
      <c r="G67" s="91">
        <f>F67/'- 3 -'!E67</f>
        <v>0.02033754386707517</v>
      </c>
      <c r="H67" s="24">
        <f>F67/'- 7 -'!I67</f>
        <v>125.25408446641633</v>
      </c>
      <c r="I67" s="90">
        <f>SUM(I11:I65)</f>
        <v>6830100.7700000005</v>
      </c>
      <c r="J67" s="91">
        <f>I67/'- 3 -'!E67</f>
        <v>0.00602195021678669</v>
      </c>
      <c r="K67" s="24">
        <f>I67/'- 7 -'!I67</f>
        <v>37.08775582911279</v>
      </c>
    </row>
    <row r="68" ht="4.5" customHeight="1"/>
    <row r="69" spans="1:11" ht="12.75">
      <c r="A69" s="115">
        <v>2155</v>
      </c>
      <c r="B69" s="116" t="s">
        <v>201</v>
      </c>
      <c r="C69" s="116">
        <v>0</v>
      </c>
      <c r="D69" s="222">
        <f>C69/'- 3 -'!E69</f>
        <v>0</v>
      </c>
      <c r="E69" s="116">
        <f>C69/'- 7 -'!I69</f>
        <v>0</v>
      </c>
      <c r="F69" s="116">
        <v>15631.31</v>
      </c>
      <c r="G69" s="222">
        <f>F69/'- 3 -'!E69</f>
        <v>0.014742213724284572</v>
      </c>
      <c r="H69" s="116">
        <f>F69/'- 7 -'!I69</f>
        <v>126.05895161290321</v>
      </c>
      <c r="I69" s="116">
        <v>3114.28</v>
      </c>
      <c r="J69" s="222">
        <f>I69/'- 3 -'!E69</f>
        <v>0.0029371422713301036</v>
      </c>
      <c r="K69" s="116">
        <f>I69/'- 7 -'!I69</f>
        <v>25.115161290322582</v>
      </c>
    </row>
    <row r="70" spans="1:11" ht="12.75">
      <c r="A70" s="112">
        <v>2408</v>
      </c>
      <c r="B70" s="113" t="s">
        <v>203</v>
      </c>
      <c r="C70" s="113">
        <v>0</v>
      </c>
      <c r="D70" s="220">
        <f>C70/'- 3 -'!E70</f>
        <v>0</v>
      </c>
      <c r="E70" s="113">
        <f>C70/'- 7 -'!I70</f>
        <v>0</v>
      </c>
      <c r="F70" s="113">
        <v>34256</v>
      </c>
      <c r="G70" s="220">
        <f>F70/'- 3 -'!E70</f>
        <v>0.014338981972463931</v>
      </c>
      <c r="H70" s="113">
        <f>F70/'- 7 -'!I70</f>
        <v>111.76508972267537</v>
      </c>
      <c r="I70" s="113">
        <v>9994</v>
      </c>
      <c r="J70" s="220">
        <f>I70/'- 3 -'!E70</f>
        <v>0.0041833192968473995</v>
      </c>
      <c r="K70" s="113">
        <f>I70/'- 7 -'!I70</f>
        <v>32.606851549755305</v>
      </c>
    </row>
    <row r="71" ht="6.7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L76"/>
  <sheetViews>
    <sheetView showGridLines="0" showZeros="0" workbookViewId="0" topLeftCell="A1">
      <selection activeCell="A1" sqref="A1"/>
    </sheetView>
  </sheetViews>
  <sheetFormatPr defaultColWidth="15.83203125" defaultRowHeight="12"/>
  <cols>
    <col min="1" max="1" width="6.83203125" style="97" customWidth="1"/>
    <col min="2" max="2" width="33.83203125" style="97" customWidth="1"/>
    <col min="3" max="3" width="17.83203125" style="97" customWidth="1"/>
    <col min="4" max="4" width="7.83203125" style="97" customWidth="1"/>
    <col min="5" max="5" width="9.83203125" style="97" customWidth="1"/>
    <col min="6" max="6" width="15.83203125" style="97" customWidth="1"/>
    <col min="7" max="7" width="7.83203125" style="97" customWidth="1"/>
    <col min="8" max="8" width="9.83203125" style="97" customWidth="1"/>
    <col min="9" max="9" width="15.83203125" style="97" customWidth="1"/>
    <col min="10" max="10" width="7.83203125" style="97" customWidth="1"/>
    <col min="11" max="11" width="9.83203125" style="97" customWidth="1"/>
    <col min="12" max="16384" width="15.83203125" style="97" customWidth="1"/>
  </cols>
  <sheetData>
    <row r="1" spans="1:11" ht="6.75" customHeight="1">
      <c r="A1" s="20"/>
      <c r="B1" s="95"/>
      <c r="C1" s="161"/>
      <c r="D1" s="161"/>
      <c r="E1" s="161"/>
      <c r="F1" s="161"/>
      <c r="G1" s="161"/>
      <c r="H1" s="161"/>
      <c r="I1" s="161"/>
      <c r="J1" s="161"/>
      <c r="K1" s="161"/>
    </row>
    <row r="2" spans="1:11" ht="12.75">
      <c r="A2" s="7"/>
      <c r="B2" s="98"/>
      <c r="C2" s="224" t="s">
        <v>0</v>
      </c>
      <c r="D2" s="224"/>
      <c r="E2" s="224"/>
      <c r="F2" s="224"/>
      <c r="G2" s="224"/>
      <c r="H2" s="224"/>
      <c r="I2" s="245"/>
      <c r="J2" s="262"/>
      <c r="K2" s="250" t="s">
        <v>401</v>
      </c>
    </row>
    <row r="3" spans="1:11" ht="12.75">
      <c r="A3" s="8"/>
      <c r="B3" s="101"/>
      <c r="C3" s="227" t="str">
        <f>YEAR</f>
        <v>OPERATING FUND ACTUAL 1997/98</v>
      </c>
      <c r="D3" s="227"/>
      <c r="E3" s="227"/>
      <c r="F3" s="227"/>
      <c r="G3" s="227"/>
      <c r="H3" s="227"/>
      <c r="I3" s="246"/>
      <c r="J3" s="246"/>
      <c r="K3" s="251"/>
    </row>
    <row r="4" spans="1:11" ht="12.75">
      <c r="A4" s="9"/>
      <c r="C4" s="161"/>
      <c r="D4" s="161"/>
      <c r="E4" s="161"/>
      <c r="F4" s="161"/>
      <c r="G4" s="161"/>
      <c r="H4" s="161"/>
      <c r="I4" s="161"/>
      <c r="J4" s="161"/>
      <c r="K4" s="161"/>
    </row>
    <row r="5" spans="1:12" ht="16.5">
      <c r="A5" s="9"/>
      <c r="C5" s="429" t="s">
        <v>491</v>
      </c>
      <c r="D5" s="174"/>
      <c r="E5" s="263"/>
      <c r="F5" s="263"/>
      <c r="G5" s="263"/>
      <c r="H5" s="263"/>
      <c r="I5" s="431"/>
      <c r="J5" s="431"/>
      <c r="K5" s="432"/>
      <c r="L5" s="433"/>
    </row>
    <row r="6" spans="1:11" ht="12.75">
      <c r="A6" s="9"/>
      <c r="C6" s="76" t="s">
        <v>27</v>
      </c>
      <c r="D6" s="74"/>
      <c r="E6" s="75"/>
      <c r="F6" s="76" t="s">
        <v>28</v>
      </c>
      <c r="G6" s="74"/>
      <c r="H6" s="75"/>
      <c r="I6" s="76" t="s">
        <v>3</v>
      </c>
      <c r="J6" s="74"/>
      <c r="K6" s="75"/>
    </row>
    <row r="7" spans="3:11" ht="12.75">
      <c r="C7" s="77" t="s">
        <v>63</v>
      </c>
      <c r="D7" s="78"/>
      <c r="E7" s="79"/>
      <c r="F7" s="77" t="s">
        <v>64</v>
      </c>
      <c r="G7" s="78"/>
      <c r="H7" s="79"/>
      <c r="I7" s="77" t="s">
        <v>65</v>
      </c>
      <c r="J7" s="78"/>
      <c r="K7" s="79"/>
    </row>
    <row r="8" spans="1:11" ht="12.75">
      <c r="A8" s="109"/>
      <c r="B8" s="54"/>
      <c r="C8" s="82"/>
      <c r="D8" s="259"/>
      <c r="E8" s="260" t="s">
        <v>90</v>
      </c>
      <c r="F8" s="82"/>
      <c r="G8" s="83"/>
      <c r="H8" s="260" t="s">
        <v>90</v>
      </c>
      <c r="I8" s="82"/>
      <c r="J8" s="83"/>
      <c r="K8" s="260" t="s">
        <v>90</v>
      </c>
    </row>
    <row r="9" spans="1:11" ht="12.75">
      <c r="A9" s="60" t="s">
        <v>121</v>
      </c>
      <c r="B9" s="61" t="s">
        <v>122</v>
      </c>
      <c r="C9" s="84" t="s">
        <v>123</v>
      </c>
      <c r="D9" s="85" t="s">
        <v>124</v>
      </c>
      <c r="E9" s="85" t="s">
        <v>125</v>
      </c>
      <c r="F9" s="85" t="s">
        <v>123</v>
      </c>
      <c r="G9" s="85" t="s">
        <v>124</v>
      </c>
      <c r="H9" s="85" t="s">
        <v>125</v>
      </c>
      <c r="I9" s="85" t="s">
        <v>123</v>
      </c>
      <c r="J9" s="85" t="s">
        <v>124</v>
      </c>
      <c r="K9" s="85" t="s">
        <v>125</v>
      </c>
    </row>
    <row r="10" spans="1:2" ht="4.5" customHeight="1">
      <c r="A10" s="86"/>
      <c r="B10" s="86"/>
    </row>
    <row r="11" spans="1:11" ht="12.75">
      <c r="A11" s="112">
        <v>1</v>
      </c>
      <c r="B11" s="113" t="s">
        <v>144</v>
      </c>
      <c r="C11" s="113">
        <v>4383809</v>
      </c>
      <c r="D11" s="220">
        <f>C11/'- 3 -'!E11</f>
        <v>0.020715278723994448</v>
      </c>
      <c r="E11" s="113">
        <f>C11/'- 7 -'!I11</f>
        <v>144.64579373878155</v>
      </c>
      <c r="F11" s="113">
        <v>307739</v>
      </c>
      <c r="G11" s="220">
        <f>F11/'- 3 -'!E11</f>
        <v>0.0014541918133849645</v>
      </c>
      <c r="H11" s="113">
        <f>F11/'- 7 -'!I11</f>
        <v>10.153989811002006</v>
      </c>
      <c r="I11" s="113">
        <v>1070080.8</v>
      </c>
      <c r="J11" s="220">
        <f>I11/'- 3 -'!E11</f>
        <v>0.00505656656783974</v>
      </c>
      <c r="K11" s="113">
        <f>I11/'- 7 -'!I11</f>
        <v>35.30780804561292</v>
      </c>
    </row>
    <row r="12" spans="1:11" ht="12.75">
      <c r="A12" s="115">
        <v>2</v>
      </c>
      <c r="B12" s="116" t="s">
        <v>145</v>
      </c>
      <c r="C12" s="116">
        <v>1124455</v>
      </c>
      <c r="D12" s="222">
        <f>C12/'- 3 -'!E12</f>
        <v>0.021671463842139086</v>
      </c>
      <c r="E12" s="116">
        <f>C12/'- 7 -'!I12</f>
        <v>125.73113146892712</v>
      </c>
      <c r="F12" s="116">
        <v>0</v>
      </c>
      <c r="G12" s="222">
        <f>F12/'- 3 -'!E12</f>
        <v>0</v>
      </c>
      <c r="H12" s="116">
        <f>F12/'- 7 -'!I12</f>
        <v>0</v>
      </c>
      <c r="I12" s="116">
        <v>17452</v>
      </c>
      <c r="J12" s="222">
        <f>I12/'- 3 -'!E12</f>
        <v>0.00033634995350904337</v>
      </c>
      <c r="K12" s="116">
        <f>I12/'- 7 -'!I12</f>
        <v>1.9513984164735059</v>
      </c>
    </row>
    <row r="13" spans="1:11" ht="12.75">
      <c r="A13" s="112">
        <v>3</v>
      </c>
      <c r="B13" s="113" t="s">
        <v>146</v>
      </c>
      <c r="C13" s="113">
        <v>715241</v>
      </c>
      <c r="D13" s="220">
        <f>C13/'- 3 -'!E13</f>
        <v>0.019232287955811295</v>
      </c>
      <c r="E13" s="113">
        <f>C13/'- 7 -'!I13</f>
        <v>115.64122877930477</v>
      </c>
      <c r="F13" s="113">
        <v>0</v>
      </c>
      <c r="G13" s="220">
        <f>F13/'- 3 -'!E13</f>
        <v>0</v>
      </c>
      <c r="H13" s="113">
        <f>F13/'- 7 -'!I13</f>
        <v>0</v>
      </c>
      <c r="I13" s="113">
        <v>0</v>
      </c>
      <c r="J13" s="220">
        <f>I13/'- 3 -'!E13</f>
        <v>0</v>
      </c>
      <c r="K13" s="113">
        <f>I13/'- 7 -'!I13</f>
        <v>0</v>
      </c>
    </row>
    <row r="14" spans="1:11" ht="12.75">
      <c r="A14" s="115">
        <v>4</v>
      </c>
      <c r="B14" s="116" t="s">
        <v>147</v>
      </c>
      <c r="C14" s="116">
        <v>696056</v>
      </c>
      <c r="D14" s="222">
        <f>C14/'- 3 -'!E14</f>
        <v>0.024738443109694832</v>
      </c>
      <c r="E14" s="116">
        <f>C14/'- 7 -'!I14</f>
        <v>146.78532264867144</v>
      </c>
      <c r="F14" s="116">
        <v>0</v>
      </c>
      <c r="G14" s="222">
        <f>F14/'- 3 -'!E14</f>
        <v>0</v>
      </c>
      <c r="H14" s="116">
        <f>F14/'- 7 -'!I14</f>
        <v>0</v>
      </c>
      <c r="I14" s="116">
        <v>0</v>
      </c>
      <c r="J14" s="222">
        <f>I14/'- 3 -'!E14</f>
        <v>0</v>
      </c>
      <c r="K14" s="116">
        <f>I14/'- 7 -'!I14</f>
        <v>0</v>
      </c>
    </row>
    <row r="15" spans="1:11" ht="12.75">
      <c r="A15" s="112">
        <v>5</v>
      </c>
      <c r="B15" s="113" t="s">
        <v>148</v>
      </c>
      <c r="C15" s="113">
        <v>1013997</v>
      </c>
      <c r="D15" s="220">
        <f>C15/'- 3 -'!E15</f>
        <v>0.024242252832048602</v>
      </c>
      <c r="E15" s="113">
        <f>C15/'- 7 -'!I15</f>
        <v>147.56559703121587</v>
      </c>
      <c r="F15" s="113">
        <v>0</v>
      </c>
      <c r="G15" s="220">
        <f>F15/'- 3 -'!E15</f>
        <v>0</v>
      </c>
      <c r="H15" s="113">
        <f>F15/'- 7 -'!I15</f>
        <v>0</v>
      </c>
      <c r="I15" s="113">
        <v>0</v>
      </c>
      <c r="J15" s="220">
        <f>I15/'- 3 -'!E15</f>
        <v>0</v>
      </c>
      <c r="K15" s="113">
        <f>I15/'- 7 -'!I15</f>
        <v>0</v>
      </c>
    </row>
    <row r="16" spans="1:11" ht="12.75">
      <c r="A16" s="115">
        <v>6</v>
      </c>
      <c r="B16" s="116" t="s">
        <v>149</v>
      </c>
      <c r="C16" s="116">
        <v>866579</v>
      </c>
      <c r="D16" s="222">
        <f>C16/'- 3 -'!E16</f>
        <v>0.016430765577519664</v>
      </c>
      <c r="E16" s="116">
        <f>C16/'- 7 -'!I16</f>
        <v>94.41915449989105</v>
      </c>
      <c r="F16" s="116">
        <v>0</v>
      </c>
      <c r="G16" s="222">
        <f>F16/'- 3 -'!E16</f>
        <v>0</v>
      </c>
      <c r="H16" s="116">
        <f>F16/'- 7 -'!I16</f>
        <v>0</v>
      </c>
      <c r="I16" s="116">
        <v>5597</v>
      </c>
      <c r="J16" s="222">
        <f>I16/'- 3 -'!E16</f>
        <v>0.00010612188264125667</v>
      </c>
      <c r="K16" s="116">
        <f>I16/'- 7 -'!I16</f>
        <v>0.6098278492046197</v>
      </c>
    </row>
    <row r="17" spans="1:11" ht="12.75">
      <c r="A17" s="112">
        <v>8</v>
      </c>
      <c r="B17" s="113" t="s">
        <v>150</v>
      </c>
      <c r="C17" s="113">
        <v>175546</v>
      </c>
      <c r="D17" s="220">
        <f>C17/'- 3 -'!E17</f>
        <v>0.024799315916014083</v>
      </c>
      <c r="E17" s="113">
        <f>C17/'- 7 -'!I17</f>
        <v>173.46442687747034</v>
      </c>
      <c r="F17" s="113">
        <v>1730</v>
      </c>
      <c r="G17" s="220">
        <f>F17/'- 3 -'!E17</f>
        <v>0.00024439643475046064</v>
      </c>
      <c r="H17" s="113">
        <f>F17/'- 7 -'!I17</f>
        <v>1.709486166007905</v>
      </c>
      <c r="I17" s="113">
        <v>0</v>
      </c>
      <c r="J17" s="220">
        <f>I17/'- 3 -'!E17</f>
        <v>0</v>
      </c>
      <c r="K17" s="113">
        <f>I17/'- 7 -'!I17</f>
        <v>0</v>
      </c>
    </row>
    <row r="18" spans="1:11" ht="12.75">
      <c r="A18" s="115">
        <v>9</v>
      </c>
      <c r="B18" s="116" t="s">
        <v>151</v>
      </c>
      <c r="C18" s="17">
        <v>933744</v>
      </c>
      <c r="D18" s="222">
        <f>C18/'- 3 -'!E18</f>
        <v>0.013182159686877718</v>
      </c>
      <c r="E18" s="116">
        <f>C18/'- 7 -'!I18</f>
        <v>73.45085545722714</v>
      </c>
      <c r="F18" s="116">
        <v>37615</v>
      </c>
      <c r="G18" s="222">
        <f>F18/'- 3 -'!E18</f>
        <v>0.000531030921346649</v>
      </c>
      <c r="H18" s="116">
        <f>F18/'- 7 -'!I18</f>
        <v>2.95889872173058</v>
      </c>
      <c r="I18" s="116">
        <v>237326</v>
      </c>
      <c r="J18" s="222">
        <f>I18/'- 3 -'!E18</f>
        <v>0.0033504571165629353</v>
      </c>
      <c r="K18" s="116">
        <f>I18/'- 7 -'!I18</f>
        <v>18.668711897738447</v>
      </c>
    </row>
    <row r="19" spans="1:11" ht="12.75">
      <c r="A19" s="112">
        <v>10</v>
      </c>
      <c r="B19" s="113" t="s">
        <v>152</v>
      </c>
      <c r="C19" s="113">
        <v>1286633</v>
      </c>
      <c r="D19" s="220">
        <f>C19/'- 3 -'!E19</f>
        <v>0.024699935445093572</v>
      </c>
      <c r="E19" s="113">
        <f>C19/'- 7 -'!I19</f>
        <v>146.2581561896101</v>
      </c>
      <c r="F19" s="113">
        <v>0</v>
      </c>
      <c r="G19" s="220">
        <f>F19/'- 3 -'!E19</f>
        <v>0</v>
      </c>
      <c r="H19" s="113">
        <f>F19/'- 7 -'!I19</f>
        <v>0</v>
      </c>
      <c r="I19" s="113">
        <v>0</v>
      </c>
      <c r="J19" s="220">
        <f>I19/'- 3 -'!E19</f>
        <v>0</v>
      </c>
      <c r="K19" s="113">
        <f>I19/'- 7 -'!I19</f>
        <v>0</v>
      </c>
    </row>
    <row r="20" spans="1:11" ht="12.75">
      <c r="A20" s="115">
        <v>11</v>
      </c>
      <c r="B20" s="116" t="s">
        <v>153</v>
      </c>
      <c r="C20" s="116">
        <v>345684</v>
      </c>
      <c r="D20" s="222">
        <f>C20/'- 3 -'!E20</f>
        <v>0.01272953721479564</v>
      </c>
      <c r="E20" s="116">
        <f>C20/'- 7 -'!I20</f>
        <v>73.92096484475238</v>
      </c>
      <c r="F20" s="116">
        <v>0</v>
      </c>
      <c r="G20" s="222">
        <f>F20/'- 3 -'!E20</f>
        <v>0</v>
      </c>
      <c r="H20" s="116">
        <f>F20/'- 7 -'!I20</f>
        <v>0</v>
      </c>
      <c r="I20" s="116">
        <v>139141</v>
      </c>
      <c r="J20" s="222">
        <f>I20/'- 3 -'!E20</f>
        <v>0.005123756198157509</v>
      </c>
      <c r="K20" s="116">
        <f>I20/'- 7 -'!I20</f>
        <v>29.753870498674196</v>
      </c>
    </row>
    <row r="21" spans="1:11" ht="12.75">
      <c r="A21" s="112">
        <v>12</v>
      </c>
      <c r="B21" s="113" t="s">
        <v>154</v>
      </c>
      <c r="C21" s="113">
        <v>716439</v>
      </c>
      <c r="D21" s="220">
        <f>C21/'- 3 -'!E21</f>
        <v>0.015961614184762603</v>
      </c>
      <c r="E21" s="113">
        <f>C21/'- 7 -'!I21</f>
        <v>91.01683287810455</v>
      </c>
      <c r="F21" s="113">
        <v>0</v>
      </c>
      <c r="G21" s="220">
        <f>F21/'- 3 -'!E21</f>
        <v>0</v>
      </c>
      <c r="H21" s="113">
        <f>F21/'- 7 -'!I21</f>
        <v>0</v>
      </c>
      <c r="I21" s="113">
        <v>2760</v>
      </c>
      <c r="J21" s="220">
        <f>I21/'- 3 -'!E21</f>
        <v>6.14903085258407E-05</v>
      </c>
      <c r="K21" s="113">
        <f>I21/'- 7 -'!I21</f>
        <v>0.350632026932605</v>
      </c>
    </row>
    <row r="22" spans="1:11" ht="12.75">
      <c r="A22" s="115">
        <v>13</v>
      </c>
      <c r="B22" s="116" t="s">
        <v>155</v>
      </c>
      <c r="C22" s="116">
        <v>211236.42</v>
      </c>
      <c r="D22" s="222">
        <f>C22/'- 3 -'!E22</f>
        <v>0.012142248632772079</v>
      </c>
      <c r="E22" s="116">
        <f>C22/'- 7 -'!I22</f>
        <v>70.70675146443516</v>
      </c>
      <c r="F22" s="116">
        <v>0</v>
      </c>
      <c r="G22" s="222">
        <f>F22/'- 3 -'!E22</f>
        <v>0</v>
      </c>
      <c r="H22" s="116">
        <f>F22/'- 7 -'!I22</f>
        <v>0</v>
      </c>
      <c r="I22" s="116">
        <v>0</v>
      </c>
      <c r="J22" s="222">
        <f>I22/'- 3 -'!E22</f>
        <v>0</v>
      </c>
      <c r="K22" s="116">
        <f>I22/'- 7 -'!I22</f>
        <v>0</v>
      </c>
    </row>
    <row r="23" spans="1:11" ht="12.75">
      <c r="A23" s="112">
        <v>14</v>
      </c>
      <c r="B23" s="113" t="s">
        <v>156</v>
      </c>
      <c r="C23" s="113">
        <v>496645</v>
      </c>
      <c r="D23" s="220">
        <f>C23/'- 3 -'!E23</f>
        <v>0.023596315127364372</v>
      </c>
      <c r="E23" s="113">
        <f>C23/'- 7 -'!I23</f>
        <v>131.17241561460037</v>
      </c>
      <c r="F23" s="113">
        <v>0</v>
      </c>
      <c r="G23" s="220">
        <f>F23/'- 3 -'!E23</f>
        <v>0</v>
      </c>
      <c r="H23" s="113">
        <f>F23/'- 7 -'!I23</f>
        <v>0</v>
      </c>
      <c r="I23" s="113">
        <v>0</v>
      </c>
      <c r="J23" s="220">
        <f>I23/'- 3 -'!E23</f>
        <v>0</v>
      </c>
      <c r="K23" s="113">
        <f>I23/'- 7 -'!I23</f>
        <v>0</v>
      </c>
    </row>
    <row r="24" spans="1:11" ht="12.75">
      <c r="A24" s="115">
        <v>15</v>
      </c>
      <c r="B24" s="116" t="s">
        <v>157</v>
      </c>
      <c r="C24" s="116">
        <v>240413</v>
      </c>
      <c r="D24" s="222">
        <f>C24/'- 3 -'!E24</f>
        <v>0.00937286707166647</v>
      </c>
      <c r="E24" s="116">
        <f>C24/'- 7 -'!I24</f>
        <v>42.98462363668872</v>
      </c>
      <c r="F24" s="116">
        <v>0</v>
      </c>
      <c r="G24" s="222">
        <f>F24/'- 3 -'!E24</f>
        <v>0</v>
      </c>
      <c r="H24" s="116">
        <f>F24/'- 7 -'!I24</f>
        <v>0</v>
      </c>
      <c r="I24" s="116">
        <v>0</v>
      </c>
      <c r="J24" s="222">
        <f>I24/'- 3 -'!E24</f>
        <v>0</v>
      </c>
      <c r="K24" s="116">
        <f>I24/'- 7 -'!I24</f>
        <v>0</v>
      </c>
    </row>
    <row r="25" spans="1:11" ht="12.75">
      <c r="A25" s="112">
        <v>16</v>
      </c>
      <c r="B25" s="113" t="s">
        <v>158</v>
      </c>
      <c r="C25" s="113">
        <v>53450</v>
      </c>
      <c r="D25" s="220">
        <f>C25/'- 3 -'!E25</f>
        <v>0.010007022701993485</v>
      </c>
      <c r="E25" s="113">
        <f>C25/'- 7 -'!I25</f>
        <v>69.96073298429319</v>
      </c>
      <c r="F25" s="113">
        <v>0</v>
      </c>
      <c r="G25" s="220">
        <f>F25/'- 3 -'!E25</f>
        <v>0</v>
      </c>
      <c r="H25" s="113">
        <f>F25/'- 7 -'!I25</f>
        <v>0</v>
      </c>
      <c r="I25" s="113">
        <v>29875</v>
      </c>
      <c r="J25" s="220">
        <f>I25/'- 3 -'!E25</f>
        <v>0.005593261051862588</v>
      </c>
      <c r="K25" s="113">
        <f>I25/'- 7 -'!I25</f>
        <v>39.103403141361255</v>
      </c>
    </row>
    <row r="26" spans="1:11" ht="12.75">
      <c r="A26" s="115">
        <v>17</v>
      </c>
      <c r="B26" s="116" t="s">
        <v>159</v>
      </c>
      <c r="C26" s="116">
        <v>117515</v>
      </c>
      <c r="D26" s="222">
        <f>C26/'- 3 -'!E26</f>
        <v>0.02844788444159721</v>
      </c>
      <c r="E26" s="116">
        <f>C26/'- 7 -'!I26</f>
        <v>207.80725022104332</v>
      </c>
      <c r="F26" s="116">
        <v>0</v>
      </c>
      <c r="G26" s="222">
        <f>F26/'- 3 -'!E26</f>
        <v>0</v>
      </c>
      <c r="H26" s="116">
        <f>F26/'- 7 -'!I26</f>
        <v>0</v>
      </c>
      <c r="I26" s="116">
        <v>0</v>
      </c>
      <c r="J26" s="222">
        <f>I26/'- 3 -'!E26</f>
        <v>0</v>
      </c>
      <c r="K26" s="116">
        <f>I26/'- 7 -'!I26</f>
        <v>0</v>
      </c>
    </row>
    <row r="27" spans="1:11" ht="12.75">
      <c r="A27" s="112">
        <v>18</v>
      </c>
      <c r="B27" s="113" t="s">
        <v>160</v>
      </c>
      <c r="C27" s="113">
        <v>68121</v>
      </c>
      <c r="D27" s="220">
        <f>C27/'- 3 -'!E27</f>
        <v>0.008515715777782084</v>
      </c>
      <c r="E27" s="113">
        <f>C27/'- 7 -'!I27</f>
        <v>46.28728681117075</v>
      </c>
      <c r="F27" s="113">
        <v>0</v>
      </c>
      <c r="G27" s="220">
        <f>F27/'- 3 -'!E27</f>
        <v>0</v>
      </c>
      <c r="H27" s="113">
        <f>F27/'- 7 -'!I27</f>
        <v>0</v>
      </c>
      <c r="I27" s="113">
        <v>0</v>
      </c>
      <c r="J27" s="220">
        <f>I27/'- 3 -'!E27</f>
        <v>0</v>
      </c>
      <c r="K27" s="113">
        <f>I27/'- 7 -'!I27</f>
        <v>0</v>
      </c>
    </row>
    <row r="28" spans="1:11" ht="12.75">
      <c r="A28" s="115">
        <v>19</v>
      </c>
      <c r="B28" s="116" t="s">
        <v>161</v>
      </c>
      <c r="C28" s="116">
        <v>159255</v>
      </c>
      <c r="D28" s="222">
        <f>C28/'- 3 -'!E28</f>
        <v>0.01549414305728518</v>
      </c>
      <c r="E28" s="116">
        <f>C28/'- 7 -'!I28</f>
        <v>91.76318063958513</v>
      </c>
      <c r="F28" s="116">
        <v>0</v>
      </c>
      <c r="G28" s="222">
        <f>F28/'- 3 -'!E28</f>
        <v>0</v>
      </c>
      <c r="H28" s="116">
        <f>F28/'- 7 -'!I28</f>
        <v>0</v>
      </c>
      <c r="I28" s="116">
        <v>0</v>
      </c>
      <c r="J28" s="222">
        <f>I28/'- 3 -'!E28</f>
        <v>0</v>
      </c>
      <c r="K28" s="116">
        <f>I28/'- 7 -'!I28</f>
        <v>0</v>
      </c>
    </row>
    <row r="29" spans="1:11" ht="12.75">
      <c r="A29" s="112">
        <v>20</v>
      </c>
      <c r="B29" s="113" t="s">
        <v>162</v>
      </c>
      <c r="C29" s="113">
        <v>101765</v>
      </c>
      <c r="D29" s="220">
        <f>C29/'- 3 -'!E29</f>
        <v>0.01522403971510268</v>
      </c>
      <c r="E29" s="113">
        <f>C29/'- 7 -'!I29</f>
        <v>98.08674698795181</v>
      </c>
      <c r="F29" s="113">
        <v>0</v>
      </c>
      <c r="G29" s="220">
        <f>F29/'- 3 -'!E29</f>
        <v>0</v>
      </c>
      <c r="H29" s="113">
        <f>F29/'- 7 -'!I29</f>
        <v>0</v>
      </c>
      <c r="I29" s="113">
        <v>0</v>
      </c>
      <c r="J29" s="220">
        <f>I29/'- 3 -'!E29</f>
        <v>0</v>
      </c>
      <c r="K29" s="113">
        <f>I29/'- 7 -'!I29</f>
        <v>0</v>
      </c>
    </row>
    <row r="30" spans="1:11" ht="12.75">
      <c r="A30" s="115">
        <v>21</v>
      </c>
      <c r="B30" s="116" t="s">
        <v>163</v>
      </c>
      <c r="C30" s="116">
        <v>388908</v>
      </c>
      <c r="D30" s="222">
        <f>C30/'- 3 -'!E30</f>
        <v>0.02024165930932965</v>
      </c>
      <c r="E30" s="116">
        <f>C30/'- 7 -'!I30</f>
        <v>109.98529411764706</v>
      </c>
      <c r="F30" s="116">
        <v>0</v>
      </c>
      <c r="G30" s="222">
        <f>F30/'- 3 -'!E30</f>
        <v>0</v>
      </c>
      <c r="H30" s="116">
        <f>F30/'- 7 -'!I30</f>
        <v>0</v>
      </c>
      <c r="I30" s="116">
        <v>0</v>
      </c>
      <c r="J30" s="222">
        <f>I30/'- 3 -'!E30</f>
        <v>0</v>
      </c>
      <c r="K30" s="116">
        <f>I30/'- 7 -'!I30</f>
        <v>0</v>
      </c>
    </row>
    <row r="31" spans="1:11" ht="12.75">
      <c r="A31" s="112">
        <v>22</v>
      </c>
      <c r="B31" s="113" t="s">
        <v>164</v>
      </c>
      <c r="C31" s="113">
        <v>163821</v>
      </c>
      <c r="D31" s="220">
        <f>C31/'- 3 -'!E31</f>
        <v>0.014307679610196277</v>
      </c>
      <c r="E31" s="113">
        <f>C31/'- 7 -'!I31</f>
        <v>91.01166666666667</v>
      </c>
      <c r="F31" s="113">
        <v>0</v>
      </c>
      <c r="G31" s="220">
        <f>F31/'- 3 -'!E31</f>
        <v>0</v>
      </c>
      <c r="H31" s="113">
        <f>F31/'- 7 -'!I31</f>
        <v>0</v>
      </c>
      <c r="I31" s="113">
        <v>0</v>
      </c>
      <c r="J31" s="220">
        <f>I31/'- 3 -'!E31</f>
        <v>0</v>
      </c>
      <c r="K31" s="113">
        <f>I31/'- 7 -'!I31</f>
        <v>0</v>
      </c>
    </row>
    <row r="32" spans="1:11" ht="12.75">
      <c r="A32" s="115">
        <v>23</v>
      </c>
      <c r="B32" s="116" t="s">
        <v>165</v>
      </c>
      <c r="C32" s="116">
        <v>87162</v>
      </c>
      <c r="D32" s="222">
        <f>C32/'- 3 -'!E32</f>
        <v>0.009980240356138469</v>
      </c>
      <c r="E32" s="116">
        <f>C32/'- 7 -'!I32</f>
        <v>60.132459468782336</v>
      </c>
      <c r="F32" s="116">
        <v>0</v>
      </c>
      <c r="G32" s="222">
        <f>F32/'- 3 -'!E32</f>
        <v>0</v>
      </c>
      <c r="H32" s="116">
        <f>F32/'- 7 -'!I32</f>
        <v>0</v>
      </c>
      <c r="I32" s="116">
        <v>0</v>
      </c>
      <c r="J32" s="222">
        <f>I32/'- 3 -'!E32</f>
        <v>0</v>
      </c>
      <c r="K32" s="116">
        <f>I32/'- 7 -'!I32</f>
        <v>0</v>
      </c>
    </row>
    <row r="33" spans="1:11" ht="12.75">
      <c r="A33" s="112">
        <v>24</v>
      </c>
      <c r="B33" s="113" t="s">
        <v>166</v>
      </c>
      <c r="C33" s="113">
        <v>349319</v>
      </c>
      <c r="D33" s="220">
        <f>C33/'- 3 -'!E33</f>
        <v>0.016718729778760013</v>
      </c>
      <c r="E33" s="113">
        <f>C33/'- 7 -'!I33</f>
        <v>93.81721007681152</v>
      </c>
      <c r="F33" s="113">
        <v>43473</v>
      </c>
      <c r="G33" s="220">
        <f>F33/'- 3 -'!E33</f>
        <v>0.0020806579077348613</v>
      </c>
      <c r="H33" s="113">
        <f>F33/'- 7 -'!I33</f>
        <v>11.675619057850351</v>
      </c>
      <c r="I33" s="113">
        <v>0</v>
      </c>
      <c r="J33" s="220">
        <f>I33/'- 3 -'!E33</f>
        <v>0</v>
      </c>
      <c r="K33" s="113">
        <f>I33/'- 7 -'!I33</f>
        <v>0</v>
      </c>
    </row>
    <row r="34" spans="1:11" ht="12.75">
      <c r="A34" s="115">
        <v>25</v>
      </c>
      <c r="B34" s="116" t="s">
        <v>167</v>
      </c>
      <c r="C34" s="116">
        <v>79634</v>
      </c>
      <c r="D34" s="222">
        <f>C34/'- 3 -'!E34</f>
        <v>0.008666537884950767</v>
      </c>
      <c r="E34" s="116">
        <f>C34/'- 7 -'!I34</f>
        <v>50.803189792663474</v>
      </c>
      <c r="F34" s="116">
        <v>723</v>
      </c>
      <c r="G34" s="222">
        <f>F34/'- 3 -'!E34</f>
        <v>7.8683814586978E-05</v>
      </c>
      <c r="H34" s="116">
        <f>F34/'- 7 -'!I34</f>
        <v>0.46124401913875596</v>
      </c>
      <c r="I34" s="116">
        <v>0</v>
      </c>
      <c r="J34" s="222">
        <f>I34/'- 3 -'!E34</f>
        <v>0</v>
      </c>
      <c r="K34" s="116">
        <f>I34/'- 7 -'!I34</f>
        <v>0</v>
      </c>
    </row>
    <row r="35" spans="1:11" ht="12.75">
      <c r="A35" s="112">
        <v>26</v>
      </c>
      <c r="B35" s="113" t="s">
        <v>168</v>
      </c>
      <c r="C35" s="113">
        <v>236205</v>
      </c>
      <c r="D35" s="220">
        <f>C35/'- 3 -'!E35</f>
        <v>0.017794007162501273</v>
      </c>
      <c r="E35" s="113">
        <f>C35/'- 7 -'!I35</f>
        <v>89.6753986332574</v>
      </c>
      <c r="F35" s="113">
        <v>0</v>
      </c>
      <c r="G35" s="220">
        <f>F35/'- 3 -'!E35</f>
        <v>0</v>
      </c>
      <c r="H35" s="113">
        <f>F35/'- 7 -'!I35</f>
        <v>0</v>
      </c>
      <c r="I35" s="113">
        <v>0</v>
      </c>
      <c r="J35" s="220">
        <f>I35/'- 3 -'!E35</f>
        <v>0</v>
      </c>
      <c r="K35" s="113">
        <f>I35/'- 7 -'!I35</f>
        <v>0</v>
      </c>
    </row>
    <row r="36" spans="1:11" ht="12.75">
      <c r="A36" s="115">
        <v>27</v>
      </c>
      <c r="B36" s="116" t="s">
        <v>169</v>
      </c>
      <c r="C36" s="116">
        <v>53028</v>
      </c>
      <c r="D36" s="222">
        <f>C36/'- 3 -'!E36</f>
        <v>0.00978053193123822</v>
      </c>
      <c r="E36" s="116">
        <f>C36/'- 7 -'!I36</f>
        <v>66.65996228786926</v>
      </c>
      <c r="F36" s="116">
        <v>0</v>
      </c>
      <c r="G36" s="222">
        <f>F36/'- 3 -'!E36</f>
        <v>0</v>
      </c>
      <c r="H36" s="116">
        <f>F36/'- 7 -'!I36</f>
        <v>0</v>
      </c>
      <c r="I36" s="116">
        <v>0</v>
      </c>
      <c r="J36" s="222">
        <f>I36/'- 3 -'!E36</f>
        <v>0</v>
      </c>
      <c r="K36" s="116">
        <f>I36/'- 7 -'!I36</f>
        <v>0</v>
      </c>
    </row>
    <row r="37" spans="1:11" ht="12.75">
      <c r="A37" s="112">
        <v>28</v>
      </c>
      <c r="B37" s="113" t="s">
        <v>170</v>
      </c>
      <c r="C37" s="113">
        <v>56198</v>
      </c>
      <c r="D37" s="220">
        <f>C37/'- 3 -'!E37</f>
        <v>0.009948850114530918</v>
      </c>
      <c r="E37" s="113">
        <f>C37/'- 7 -'!I37</f>
        <v>63.1438202247191</v>
      </c>
      <c r="F37" s="113">
        <v>0</v>
      </c>
      <c r="G37" s="220">
        <f>F37/'- 3 -'!E37</f>
        <v>0</v>
      </c>
      <c r="H37" s="113">
        <f>F37/'- 7 -'!I37</f>
        <v>0</v>
      </c>
      <c r="I37" s="113">
        <v>0</v>
      </c>
      <c r="J37" s="220">
        <f>I37/'- 3 -'!E37</f>
        <v>0</v>
      </c>
      <c r="K37" s="113">
        <f>I37/'- 7 -'!I37</f>
        <v>0</v>
      </c>
    </row>
    <row r="38" spans="1:11" ht="12.75">
      <c r="A38" s="115">
        <v>29</v>
      </c>
      <c r="B38" s="116" t="s">
        <v>171</v>
      </c>
      <c r="C38" s="116">
        <v>64036</v>
      </c>
      <c r="D38" s="222">
        <f>C38/'- 3 -'!E38</f>
        <v>0.007635457694786546</v>
      </c>
      <c r="E38" s="116">
        <f>C38/'- 7 -'!I38</f>
        <v>53.69444910280061</v>
      </c>
      <c r="F38" s="116">
        <v>0</v>
      </c>
      <c r="G38" s="222">
        <f>F38/'- 3 -'!E38</f>
        <v>0</v>
      </c>
      <c r="H38" s="116">
        <f>F38/'- 7 -'!I38</f>
        <v>0</v>
      </c>
      <c r="I38" s="116">
        <v>0</v>
      </c>
      <c r="J38" s="222">
        <f>I38/'- 3 -'!E38</f>
        <v>0</v>
      </c>
      <c r="K38" s="116">
        <f>I38/'- 7 -'!I38</f>
        <v>0</v>
      </c>
    </row>
    <row r="39" spans="1:11" ht="12.75">
      <c r="A39" s="112">
        <v>30</v>
      </c>
      <c r="B39" s="113" t="s">
        <v>172</v>
      </c>
      <c r="C39" s="113">
        <v>106872</v>
      </c>
      <c r="D39" s="220">
        <f>C39/'- 3 -'!E39</f>
        <v>0.012524036571330536</v>
      </c>
      <c r="E39" s="113">
        <f>C39/'- 7 -'!I39</f>
        <v>74.31988873435327</v>
      </c>
      <c r="F39" s="113">
        <v>213</v>
      </c>
      <c r="G39" s="220">
        <f>F39/'- 3 -'!E39</f>
        <v>2.496088582316607E-05</v>
      </c>
      <c r="H39" s="113">
        <f>F39/'- 7 -'!I39</f>
        <v>0.14812239221140472</v>
      </c>
      <c r="I39" s="113">
        <v>0</v>
      </c>
      <c r="J39" s="220">
        <f>I39/'- 3 -'!E39</f>
        <v>0</v>
      </c>
      <c r="K39" s="113">
        <f>I39/'- 7 -'!I39</f>
        <v>0</v>
      </c>
    </row>
    <row r="40" spans="1:11" ht="12.75">
      <c r="A40" s="115">
        <v>31</v>
      </c>
      <c r="B40" s="116" t="s">
        <v>173</v>
      </c>
      <c r="C40" s="116">
        <v>92161</v>
      </c>
      <c r="D40" s="222">
        <f>C40/'- 3 -'!E40</f>
        <v>0.009941702085933302</v>
      </c>
      <c r="E40" s="116">
        <f>C40/'- 7 -'!I40</f>
        <v>54.753445817490494</v>
      </c>
      <c r="F40" s="116">
        <v>0</v>
      </c>
      <c r="G40" s="222">
        <f>F40/'- 3 -'!E40</f>
        <v>0</v>
      </c>
      <c r="H40" s="116">
        <f>F40/'- 7 -'!I40</f>
        <v>0</v>
      </c>
      <c r="I40" s="116">
        <v>0</v>
      </c>
      <c r="J40" s="222">
        <f>I40/'- 3 -'!E40</f>
        <v>0</v>
      </c>
      <c r="K40" s="116">
        <f>I40/'- 7 -'!I40</f>
        <v>0</v>
      </c>
    </row>
    <row r="41" spans="1:11" ht="12.75">
      <c r="A41" s="112">
        <v>32</v>
      </c>
      <c r="B41" s="113" t="s">
        <v>174</v>
      </c>
      <c r="C41" s="113">
        <v>121307</v>
      </c>
      <c r="D41" s="220">
        <f>C41/'- 3 -'!E41</f>
        <v>0.019407834425047683</v>
      </c>
      <c r="E41" s="113">
        <f>C41/'- 7 -'!I41</f>
        <v>131.78381314502988</v>
      </c>
      <c r="F41" s="113">
        <v>31860</v>
      </c>
      <c r="G41" s="220">
        <f>F41/'- 3 -'!E41</f>
        <v>0.00509726235734145</v>
      </c>
      <c r="H41" s="113">
        <f>F41/'- 7 -'!I41</f>
        <v>34.61162411732754</v>
      </c>
      <c r="I41" s="113">
        <v>4043</v>
      </c>
      <c r="J41" s="220">
        <f>I41/'- 3 -'!E41</f>
        <v>0.0006468371535069517</v>
      </c>
      <c r="K41" s="113">
        <f>I41/'- 7 -'!I41</f>
        <v>4.392178164041282</v>
      </c>
    </row>
    <row r="42" spans="1:11" ht="12.75">
      <c r="A42" s="115">
        <v>33</v>
      </c>
      <c r="B42" s="116" t="s">
        <v>175</v>
      </c>
      <c r="C42" s="116">
        <v>264343</v>
      </c>
      <c r="D42" s="222">
        <f>C42/'- 3 -'!E42</f>
        <v>0.02345227311642696</v>
      </c>
      <c r="E42" s="116">
        <f>C42/'- 7 -'!I42</f>
        <v>134.62846956964603</v>
      </c>
      <c r="F42" s="116">
        <v>15155</v>
      </c>
      <c r="G42" s="222">
        <f>F42/'- 3 -'!E42</f>
        <v>0.0013445379642337818</v>
      </c>
      <c r="H42" s="116">
        <f>F42/'- 7 -'!I42</f>
        <v>7.718360071301248</v>
      </c>
      <c r="I42" s="116">
        <v>120925</v>
      </c>
      <c r="J42" s="222">
        <f>I42/'- 3 -'!E42</f>
        <v>0.010728357197292648</v>
      </c>
      <c r="K42" s="116">
        <f>I42/'- 7 -'!I42</f>
        <v>61.58645276292335</v>
      </c>
    </row>
    <row r="43" spans="1:11" ht="12.75">
      <c r="A43" s="112">
        <v>34</v>
      </c>
      <c r="B43" s="113" t="s">
        <v>176</v>
      </c>
      <c r="C43" s="113">
        <v>63154</v>
      </c>
      <c r="D43" s="220">
        <f>C43/'- 3 -'!E43</f>
        <v>0.012192134322362009</v>
      </c>
      <c r="E43" s="113">
        <f>C43/'- 7 -'!I43</f>
        <v>79.94177215189873</v>
      </c>
      <c r="F43" s="113">
        <v>0</v>
      </c>
      <c r="G43" s="220">
        <f>F43/'- 3 -'!E43</f>
        <v>0</v>
      </c>
      <c r="H43" s="113">
        <f>F43/'- 7 -'!I43</f>
        <v>0</v>
      </c>
      <c r="I43" s="113">
        <v>0</v>
      </c>
      <c r="J43" s="220">
        <f>I43/'- 3 -'!E43</f>
        <v>0</v>
      </c>
      <c r="K43" s="113">
        <f>I43/'- 7 -'!I43</f>
        <v>0</v>
      </c>
    </row>
    <row r="44" spans="1:11" ht="12.75">
      <c r="A44" s="115">
        <v>35</v>
      </c>
      <c r="B44" s="116" t="s">
        <v>177</v>
      </c>
      <c r="C44" s="116">
        <v>101775</v>
      </c>
      <c r="D44" s="222">
        <f>C44/'- 3 -'!E44</f>
        <v>0.008129171517012434</v>
      </c>
      <c r="E44" s="116">
        <f>C44/'- 7 -'!I44</f>
        <v>52.27272727272727</v>
      </c>
      <c r="F44" s="116">
        <v>0</v>
      </c>
      <c r="G44" s="222">
        <f>F44/'- 3 -'!E44</f>
        <v>0</v>
      </c>
      <c r="H44" s="116">
        <f>F44/'- 7 -'!I44</f>
        <v>0</v>
      </c>
      <c r="I44" s="116">
        <v>0</v>
      </c>
      <c r="J44" s="222">
        <f>I44/'- 3 -'!E44</f>
        <v>0</v>
      </c>
      <c r="K44" s="116">
        <f>I44/'- 7 -'!I44</f>
        <v>0</v>
      </c>
    </row>
    <row r="45" spans="1:11" ht="12.75">
      <c r="A45" s="112">
        <v>36</v>
      </c>
      <c r="B45" s="113" t="s">
        <v>178</v>
      </c>
      <c r="C45" s="113">
        <v>121700.86</v>
      </c>
      <c r="D45" s="220">
        <f>C45/'- 3 -'!E45</f>
        <v>0.017364588195508516</v>
      </c>
      <c r="E45" s="113">
        <f>C45/'- 7 -'!I45</f>
        <v>107.98656610470275</v>
      </c>
      <c r="F45" s="113">
        <v>0</v>
      </c>
      <c r="G45" s="220">
        <f>F45/'- 3 -'!E45</f>
        <v>0</v>
      </c>
      <c r="H45" s="113">
        <f>F45/'- 7 -'!I45</f>
        <v>0</v>
      </c>
      <c r="I45" s="113">
        <v>0</v>
      </c>
      <c r="J45" s="220">
        <f>I45/'- 3 -'!E45</f>
        <v>0</v>
      </c>
      <c r="K45" s="113">
        <f>I45/'- 7 -'!I45</f>
        <v>0</v>
      </c>
    </row>
    <row r="46" spans="1:11" ht="12.75">
      <c r="A46" s="115">
        <v>37</v>
      </c>
      <c r="B46" s="116" t="s">
        <v>179</v>
      </c>
      <c r="C46" s="116">
        <v>57847</v>
      </c>
      <c r="D46" s="222">
        <f>C46/'- 3 -'!E46</f>
        <v>0.009205018411755394</v>
      </c>
      <c r="E46" s="116">
        <f>C46/'- 7 -'!I46</f>
        <v>56.326192794547225</v>
      </c>
      <c r="F46" s="116">
        <v>0</v>
      </c>
      <c r="G46" s="222">
        <f>F46/'- 3 -'!E46</f>
        <v>0</v>
      </c>
      <c r="H46" s="116">
        <f>F46/'- 7 -'!I46</f>
        <v>0</v>
      </c>
      <c r="I46" s="116">
        <v>0</v>
      </c>
      <c r="J46" s="222">
        <f>I46/'- 3 -'!E46</f>
        <v>0</v>
      </c>
      <c r="K46" s="116">
        <f>I46/'- 7 -'!I46</f>
        <v>0</v>
      </c>
    </row>
    <row r="47" spans="1:11" ht="12.75">
      <c r="A47" s="112">
        <v>38</v>
      </c>
      <c r="B47" s="113" t="s">
        <v>180</v>
      </c>
      <c r="C47" s="113">
        <v>98154</v>
      </c>
      <c r="D47" s="220">
        <f>C47/'- 3 -'!E47</f>
        <v>0.01166189417799947</v>
      </c>
      <c r="E47" s="113">
        <f>C47/'- 7 -'!I47</f>
        <v>74.07849056603773</v>
      </c>
      <c r="F47" s="113">
        <v>6267</v>
      </c>
      <c r="G47" s="220">
        <f>F47/'- 3 -'!E47</f>
        <v>0.0007445961531218563</v>
      </c>
      <c r="H47" s="113">
        <f>F47/'- 7 -'!I47</f>
        <v>4.729811320754717</v>
      </c>
      <c r="I47" s="113">
        <v>0</v>
      </c>
      <c r="J47" s="220">
        <f>I47/'- 3 -'!E47</f>
        <v>0</v>
      </c>
      <c r="K47" s="113">
        <f>I47/'- 7 -'!I47</f>
        <v>0</v>
      </c>
    </row>
    <row r="48" spans="1:11" ht="12.75">
      <c r="A48" s="115">
        <v>39</v>
      </c>
      <c r="B48" s="116" t="s">
        <v>181</v>
      </c>
      <c r="C48" s="116">
        <v>141602</v>
      </c>
      <c r="D48" s="222">
        <f>C48/'- 3 -'!E48</f>
        <v>0.010298123557119452</v>
      </c>
      <c r="E48" s="116">
        <f>C48/'- 7 -'!I48</f>
        <v>63.698605488079174</v>
      </c>
      <c r="F48" s="116">
        <v>1110</v>
      </c>
      <c r="G48" s="222">
        <f>F48/'- 3 -'!E48</f>
        <v>8.072567582663092E-05</v>
      </c>
      <c r="H48" s="116">
        <f>F48/'- 7 -'!I48</f>
        <v>0.4993252361673414</v>
      </c>
      <c r="I48" s="116">
        <v>0</v>
      </c>
      <c r="J48" s="222">
        <f>I48/'- 3 -'!E48</f>
        <v>0</v>
      </c>
      <c r="K48" s="116">
        <f>I48/'- 7 -'!I48</f>
        <v>0</v>
      </c>
    </row>
    <row r="49" spans="1:11" ht="12.75">
      <c r="A49" s="112">
        <v>40</v>
      </c>
      <c r="B49" s="113" t="s">
        <v>182</v>
      </c>
      <c r="C49" s="113">
        <v>976549</v>
      </c>
      <c r="D49" s="220">
        <f>C49/'- 3 -'!E49</f>
        <v>0.025063554674523918</v>
      </c>
      <c r="E49" s="113">
        <f>C49/'- 7 -'!I49</f>
        <v>127.57008491182233</v>
      </c>
      <c r="F49" s="113">
        <v>13995</v>
      </c>
      <c r="G49" s="220">
        <f>F49/'- 3 -'!E49</f>
        <v>0.00035918775982563315</v>
      </c>
      <c r="H49" s="113">
        <f>F49/'- 7 -'!I49</f>
        <v>1.8282168517308948</v>
      </c>
      <c r="I49" s="113">
        <v>11000</v>
      </c>
      <c r="J49" s="220">
        <f>I49/'- 3 -'!E49</f>
        <v>0.00028231978264251265</v>
      </c>
      <c r="K49" s="113">
        <f>I49/'- 7 -'!I49</f>
        <v>1.4369693011103855</v>
      </c>
    </row>
    <row r="50" spans="1:11" ht="12.75">
      <c r="A50" s="115">
        <v>41</v>
      </c>
      <c r="B50" s="116" t="s">
        <v>183</v>
      </c>
      <c r="C50" s="116">
        <v>90911</v>
      </c>
      <c r="D50" s="222">
        <f>C50/'- 3 -'!E50</f>
        <v>0.007908848887579704</v>
      </c>
      <c r="E50" s="116">
        <f>C50/'- 7 -'!I50</f>
        <v>52.01453255521227</v>
      </c>
      <c r="F50" s="116">
        <v>1710</v>
      </c>
      <c r="G50" s="222">
        <f>F50/'- 3 -'!E50</f>
        <v>0.00014876232356657933</v>
      </c>
      <c r="H50" s="116">
        <f>F50/'- 7 -'!I50</f>
        <v>0.9783728115345005</v>
      </c>
      <c r="I50" s="116">
        <v>0</v>
      </c>
      <c r="J50" s="222">
        <f>I50/'- 3 -'!E50</f>
        <v>0</v>
      </c>
      <c r="K50" s="116">
        <f>I50/'- 7 -'!I50</f>
        <v>0</v>
      </c>
    </row>
    <row r="51" spans="1:11" ht="12.75">
      <c r="A51" s="112">
        <v>42</v>
      </c>
      <c r="B51" s="113" t="s">
        <v>184</v>
      </c>
      <c r="C51" s="113">
        <v>73908.4</v>
      </c>
      <c r="D51" s="220">
        <f>C51/'- 3 -'!E51</f>
        <v>0.010432715819217772</v>
      </c>
      <c r="E51" s="113">
        <f>C51/'- 7 -'!I51</f>
        <v>66.07814036656235</v>
      </c>
      <c r="F51" s="113">
        <v>0</v>
      </c>
      <c r="G51" s="220">
        <f>F51/'- 3 -'!E51</f>
        <v>0</v>
      </c>
      <c r="H51" s="113">
        <f>F51/'- 7 -'!I51</f>
        <v>0</v>
      </c>
      <c r="I51" s="113">
        <v>0</v>
      </c>
      <c r="J51" s="220">
        <f>I51/'- 3 -'!E51</f>
        <v>0</v>
      </c>
      <c r="K51" s="113">
        <f>I51/'- 7 -'!I51</f>
        <v>0</v>
      </c>
    </row>
    <row r="52" spans="1:11" ht="12.75">
      <c r="A52" s="115">
        <v>43</v>
      </c>
      <c r="B52" s="116" t="s">
        <v>185</v>
      </c>
      <c r="C52" s="116">
        <v>65658</v>
      </c>
      <c r="D52" s="222">
        <f>C52/'- 3 -'!E52</f>
        <v>0.010485387960791823</v>
      </c>
      <c r="E52" s="116">
        <f>C52/'- 7 -'!I52</f>
        <v>72.7109634551495</v>
      </c>
      <c r="F52" s="116">
        <v>0</v>
      </c>
      <c r="G52" s="222">
        <f>F52/'- 3 -'!E52</f>
        <v>0</v>
      </c>
      <c r="H52" s="116">
        <f>F52/'- 7 -'!I52</f>
        <v>0</v>
      </c>
      <c r="I52" s="116">
        <v>0</v>
      </c>
      <c r="J52" s="222">
        <f>I52/'- 3 -'!E52</f>
        <v>0</v>
      </c>
      <c r="K52" s="116">
        <f>I52/'- 7 -'!I52</f>
        <v>0</v>
      </c>
    </row>
    <row r="53" spans="1:11" ht="12.75">
      <c r="A53" s="112">
        <v>44</v>
      </c>
      <c r="B53" s="113" t="s">
        <v>186</v>
      </c>
      <c r="C53" s="113">
        <v>117592</v>
      </c>
      <c r="D53" s="220">
        <f>C53/'- 3 -'!E53</f>
        <v>0.01397570320337541</v>
      </c>
      <c r="E53" s="113">
        <f>C53/'- 7 -'!I53</f>
        <v>89.73063716138878</v>
      </c>
      <c r="F53" s="113">
        <v>0</v>
      </c>
      <c r="G53" s="220">
        <f>F53/'- 3 -'!E53</f>
        <v>0</v>
      </c>
      <c r="H53" s="113">
        <f>F53/'- 7 -'!I53</f>
        <v>0</v>
      </c>
      <c r="I53" s="113">
        <v>0</v>
      </c>
      <c r="J53" s="220">
        <f>I53/'- 3 -'!E53</f>
        <v>0</v>
      </c>
      <c r="K53" s="113">
        <f>I53/'- 7 -'!I53</f>
        <v>0</v>
      </c>
    </row>
    <row r="54" spans="1:11" ht="12.75">
      <c r="A54" s="115">
        <v>45</v>
      </c>
      <c r="B54" s="116" t="s">
        <v>187</v>
      </c>
      <c r="C54" s="116">
        <v>226416</v>
      </c>
      <c r="D54" s="222">
        <f>C54/'- 3 -'!E54</f>
        <v>0.021164306041159795</v>
      </c>
      <c r="E54" s="116">
        <f>C54/'- 7 -'!I54</f>
        <v>116.25385089340728</v>
      </c>
      <c r="F54" s="116">
        <v>14306</v>
      </c>
      <c r="G54" s="222">
        <f>F54/'- 3 -'!E54</f>
        <v>0.0013372578007951384</v>
      </c>
      <c r="H54" s="116">
        <f>F54/'- 7 -'!I54</f>
        <v>7.345450811254878</v>
      </c>
      <c r="I54" s="116">
        <v>0</v>
      </c>
      <c r="J54" s="222">
        <f>I54/'- 3 -'!E54</f>
        <v>0</v>
      </c>
      <c r="K54" s="116">
        <f>I54/'- 7 -'!I54</f>
        <v>0</v>
      </c>
    </row>
    <row r="55" spans="1:11" ht="12.75">
      <c r="A55" s="112">
        <v>46</v>
      </c>
      <c r="B55" s="113" t="s">
        <v>188</v>
      </c>
      <c r="C55" s="113">
        <v>187768</v>
      </c>
      <c r="D55" s="220">
        <f>C55/'- 3 -'!E55</f>
        <v>0.01815321702659764</v>
      </c>
      <c r="E55" s="113">
        <f>C55/'- 7 -'!I55</f>
        <v>117.67124146142758</v>
      </c>
      <c r="F55" s="113">
        <v>0</v>
      </c>
      <c r="G55" s="220">
        <f>F55/'- 3 -'!E55</f>
        <v>0</v>
      </c>
      <c r="H55" s="113">
        <f>F55/'- 7 -'!I55</f>
        <v>0</v>
      </c>
      <c r="I55" s="113">
        <v>18811</v>
      </c>
      <c r="J55" s="220">
        <f>I55/'- 3 -'!E55</f>
        <v>0.0018186281234679404</v>
      </c>
      <c r="K55" s="113">
        <f>I55/'- 7 -'!I55</f>
        <v>11.788556746255562</v>
      </c>
    </row>
    <row r="56" spans="1:11" ht="12.75">
      <c r="A56" s="115">
        <v>47</v>
      </c>
      <c r="B56" s="116" t="s">
        <v>189</v>
      </c>
      <c r="C56" s="116">
        <v>134720</v>
      </c>
      <c r="D56" s="222">
        <f>C56/'- 3 -'!E56</f>
        <v>0.01733742368869647</v>
      </c>
      <c r="E56" s="116">
        <f>C56/'- 7 -'!I56</f>
        <v>99.31441208993733</v>
      </c>
      <c r="F56" s="116">
        <v>0</v>
      </c>
      <c r="G56" s="222">
        <f>F56/'- 3 -'!E56</f>
        <v>0</v>
      </c>
      <c r="H56" s="116">
        <f>F56/'- 7 -'!I56</f>
        <v>0</v>
      </c>
      <c r="I56" s="116">
        <v>79338</v>
      </c>
      <c r="J56" s="222">
        <f>I56/'- 3 -'!E56</f>
        <v>0.010210187949924291</v>
      </c>
      <c r="K56" s="116">
        <f>I56/'- 7 -'!I56</f>
        <v>58.48728345005529</v>
      </c>
    </row>
    <row r="57" spans="1:11" ht="12.75">
      <c r="A57" s="112">
        <v>48</v>
      </c>
      <c r="B57" s="113" t="s">
        <v>190</v>
      </c>
      <c r="C57" s="113">
        <v>328010.57</v>
      </c>
      <c r="D57" s="220">
        <f>C57/'- 3 -'!E57</f>
        <v>0.006212875112242722</v>
      </c>
      <c r="E57" s="113">
        <f>C57/'- 7 -'!I57</f>
        <v>60.249544469343526</v>
      </c>
      <c r="F57" s="113">
        <v>63317</v>
      </c>
      <c r="G57" s="220">
        <f>F57/'- 3 -'!E57</f>
        <v>0.0011992924907324553</v>
      </c>
      <c r="H57" s="113">
        <f>F57/'- 7 -'!I57</f>
        <v>11.630175232357372</v>
      </c>
      <c r="I57" s="113">
        <v>453125</v>
      </c>
      <c r="J57" s="220">
        <f>I57/'- 3 -'!E57</f>
        <v>0.00858267779369117</v>
      </c>
      <c r="K57" s="113">
        <f>I57/'- 7 -'!I57</f>
        <v>83.23077770838691</v>
      </c>
    </row>
    <row r="58" spans="1:11" ht="12.75">
      <c r="A58" s="115">
        <v>49</v>
      </c>
      <c r="B58" s="116" t="s">
        <v>191</v>
      </c>
      <c r="C58" s="116">
        <v>667403</v>
      </c>
      <c r="D58" s="222">
        <f>C58/'- 3 -'!E58</f>
        <v>0.02335161240164481</v>
      </c>
      <c r="E58" s="116">
        <f>C58/'- 7 -'!I58</f>
        <v>157.23948639415715</v>
      </c>
      <c r="F58" s="116">
        <v>0</v>
      </c>
      <c r="G58" s="222">
        <f>F58/'- 3 -'!E58</f>
        <v>0</v>
      </c>
      <c r="H58" s="116">
        <f>F58/'- 7 -'!I58</f>
        <v>0</v>
      </c>
      <c r="I58" s="116">
        <v>0</v>
      </c>
      <c r="J58" s="222">
        <f>I58/'- 3 -'!E58</f>
        <v>0</v>
      </c>
      <c r="K58" s="116">
        <f>I58/'- 7 -'!I58</f>
        <v>0</v>
      </c>
    </row>
    <row r="59" spans="1:11" ht="12.75">
      <c r="A59" s="112">
        <v>2264</v>
      </c>
      <c r="B59" s="113" t="s">
        <v>192</v>
      </c>
      <c r="C59" s="113">
        <v>33831</v>
      </c>
      <c r="D59" s="220">
        <f>C59/'- 3 -'!E59</f>
        <v>0.018370119546141685</v>
      </c>
      <c r="E59" s="113">
        <f>C59/'- 7 -'!I59</f>
        <v>166.6551724137931</v>
      </c>
      <c r="F59" s="113">
        <v>0</v>
      </c>
      <c r="G59" s="220">
        <f>F59/'- 3 -'!E59</f>
        <v>0</v>
      </c>
      <c r="H59" s="113">
        <f>F59/'- 7 -'!I59</f>
        <v>0</v>
      </c>
      <c r="I59" s="113">
        <v>0</v>
      </c>
      <c r="J59" s="220">
        <f>I59/'- 3 -'!E59</f>
        <v>0</v>
      </c>
      <c r="K59" s="113">
        <f>I59/'- 7 -'!I59</f>
        <v>0</v>
      </c>
    </row>
    <row r="60" spans="1:11" ht="12.75">
      <c r="A60" s="115">
        <v>2309</v>
      </c>
      <c r="B60" s="116" t="s">
        <v>193</v>
      </c>
      <c r="C60" s="116">
        <v>0</v>
      </c>
      <c r="D60" s="222">
        <f>C60/'- 3 -'!E60</f>
        <v>0</v>
      </c>
      <c r="E60" s="116">
        <f>C60/'- 7 -'!I60</f>
        <v>0</v>
      </c>
      <c r="F60" s="116">
        <v>0</v>
      </c>
      <c r="G60" s="222">
        <f>F60/'- 3 -'!E60</f>
        <v>0</v>
      </c>
      <c r="H60" s="116">
        <f>F60/'- 7 -'!I60</f>
        <v>0</v>
      </c>
      <c r="I60" s="116">
        <v>0</v>
      </c>
      <c r="J60" s="222">
        <f>I60/'- 3 -'!E60</f>
        <v>0</v>
      </c>
      <c r="K60" s="116">
        <f>I60/'- 7 -'!I60</f>
        <v>0</v>
      </c>
    </row>
    <row r="61" spans="1:11" ht="12.75">
      <c r="A61" s="112">
        <v>2312</v>
      </c>
      <c r="B61" s="113" t="s">
        <v>194</v>
      </c>
      <c r="C61" s="113">
        <v>0</v>
      </c>
      <c r="D61" s="220">
        <f>C61/'- 3 -'!E61</f>
        <v>0</v>
      </c>
      <c r="E61" s="113">
        <f>C61/'- 7 -'!I61</f>
        <v>0</v>
      </c>
      <c r="F61" s="113">
        <v>0</v>
      </c>
      <c r="G61" s="220">
        <f>F61/'- 3 -'!E61</f>
        <v>0</v>
      </c>
      <c r="H61" s="113">
        <f>F61/'- 7 -'!I61</f>
        <v>0</v>
      </c>
      <c r="I61" s="113">
        <v>0</v>
      </c>
      <c r="J61" s="220">
        <f>I61/'- 3 -'!E61</f>
        <v>0</v>
      </c>
      <c r="K61" s="113">
        <f>I61/'- 7 -'!I61</f>
        <v>0</v>
      </c>
    </row>
    <row r="62" spans="1:11" ht="12.75">
      <c r="A62" s="115">
        <v>2355</v>
      </c>
      <c r="B62" s="116" t="s">
        <v>196</v>
      </c>
      <c r="C62" s="116">
        <v>430143</v>
      </c>
      <c r="D62" s="222">
        <f>C62/'- 3 -'!E62</f>
        <v>0.01894123045447215</v>
      </c>
      <c r="E62" s="116">
        <f>C62/'- 7 -'!I62</f>
        <v>121.31056461165322</v>
      </c>
      <c r="F62" s="116">
        <v>1911</v>
      </c>
      <c r="G62" s="222">
        <f>F62/'- 3 -'!E62</f>
        <v>8.415036719996904E-05</v>
      </c>
      <c r="H62" s="116">
        <f>F62/'- 7 -'!I62</f>
        <v>0.538947487167917</v>
      </c>
      <c r="I62" s="116">
        <v>0</v>
      </c>
      <c r="J62" s="222">
        <f>I62/'- 3 -'!E62</f>
        <v>0</v>
      </c>
      <c r="K62" s="116">
        <f>I62/'- 7 -'!I62</f>
        <v>0</v>
      </c>
    </row>
    <row r="63" spans="1:11" ht="12.75">
      <c r="A63" s="112">
        <v>2439</v>
      </c>
      <c r="B63" s="113" t="s">
        <v>197</v>
      </c>
      <c r="C63" s="113">
        <v>6021.82</v>
      </c>
      <c r="D63" s="220">
        <f>C63/'- 3 -'!E63</f>
        <v>0.005928452621805604</v>
      </c>
      <c r="E63" s="113">
        <f>C63/'- 7 -'!I63</f>
        <v>40.27973244147157</v>
      </c>
      <c r="F63" s="113">
        <v>0</v>
      </c>
      <c r="G63" s="220">
        <f>F63/'- 3 -'!E63</f>
        <v>0</v>
      </c>
      <c r="H63" s="113">
        <f>F63/'- 7 -'!I63</f>
        <v>0</v>
      </c>
      <c r="I63" s="113">
        <v>0</v>
      </c>
      <c r="J63" s="220">
        <f>I63/'- 3 -'!E63</f>
        <v>0</v>
      </c>
      <c r="K63" s="113">
        <f>I63/'- 7 -'!I63</f>
        <v>0</v>
      </c>
    </row>
    <row r="64" spans="1:11" ht="12.75">
      <c r="A64" s="115">
        <v>2460</v>
      </c>
      <c r="B64" s="116" t="s">
        <v>198</v>
      </c>
      <c r="C64" s="116">
        <v>30575</v>
      </c>
      <c r="D64" s="222">
        <f>C64/'- 3 -'!E64</f>
        <v>0.011826187724436481</v>
      </c>
      <c r="E64" s="116">
        <f>C64/'- 7 -'!I64</f>
        <v>97.21780604133545</v>
      </c>
      <c r="F64" s="116">
        <v>0</v>
      </c>
      <c r="G64" s="222">
        <f>F64/'- 3 -'!E64</f>
        <v>0</v>
      </c>
      <c r="H64" s="116">
        <f>F64/'- 7 -'!I64</f>
        <v>0</v>
      </c>
      <c r="I64" s="116">
        <v>0</v>
      </c>
      <c r="J64" s="222">
        <f>I64/'- 3 -'!E64</f>
        <v>0</v>
      </c>
      <c r="K64" s="116">
        <f>I64/'- 7 -'!I64</f>
        <v>0</v>
      </c>
    </row>
    <row r="65" spans="1:11" ht="12.75">
      <c r="A65" s="112">
        <v>3000</v>
      </c>
      <c r="B65" s="113" t="s">
        <v>199</v>
      </c>
      <c r="C65" s="113">
        <v>257768</v>
      </c>
      <c r="D65" s="220">
        <f>C65/'- 3 -'!E65</f>
        <v>0.05052574467100873</v>
      </c>
      <c r="E65" s="113">
        <f>C65/'- 7 -'!I65</f>
        <v>311.16368903911155</v>
      </c>
      <c r="F65" s="113">
        <v>0</v>
      </c>
      <c r="G65" s="220">
        <f>F65/'- 3 -'!E65</f>
        <v>0</v>
      </c>
      <c r="H65" s="113">
        <f>F65/'- 7 -'!I65</f>
        <v>0</v>
      </c>
      <c r="I65" s="113">
        <v>0</v>
      </c>
      <c r="J65" s="220">
        <f>I65/'- 3 -'!E65</f>
        <v>0</v>
      </c>
      <c r="K65" s="113">
        <f>I65/'- 7 -'!I65</f>
        <v>0</v>
      </c>
    </row>
    <row r="66" spans="4:10" ht="4.5" customHeight="1">
      <c r="D66" s="257"/>
      <c r="G66" s="257"/>
      <c r="J66" s="257"/>
    </row>
    <row r="67" spans="1:11" ht="12.75">
      <c r="A67" s="119"/>
      <c r="B67" s="24" t="s">
        <v>200</v>
      </c>
      <c r="C67" s="25">
        <f>SUM(C11:C65)</f>
        <v>19981085.07</v>
      </c>
      <c r="D67" s="26">
        <f>C67/'- 3 -'!E67</f>
        <v>0.01761688496565473</v>
      </c>
      <c r="E67" s="24">
        <f>C67/'- 7 -'!I67</f>
        <v>108.49819486292748</v>
      </c>
      <c r="F67" s="90">
        <f>SUM(F11:F65)</f>
        <v>541124</v>
      </c>
      <c r="G67" s="91">
        <f>F67/'- 3 -'!E67</f>
        <v>0.0004770971759921019</v>
      </c>
      <c r="H67" s="24">
        <f>F67/'- 7 -'!I67</f>
        <v>2.9383277730575603</v>
      </c>
      <c r="I67" s="90">
        <f>SUM(I11:I65)</f>
        <v>2189473.8</v>
      </c>
      <c r="J67" s="91">
        <f>I67/'- 3 -'!E67</f>
        <v>0.0019304110830210748</v>
      </c>
      <c r="K67" s="24">
        <f>I67/'- 7 -'!I67</f>
        <v>11.888941674961512</v>
      </c>
    </row>
    <row r="68" ht="4.5" customHeight="1"/>
    <row r="69" spans="1:11" ht="12.75">
      <c r="A69" s="115">
        <v>2155</v>
      </c>
      <c r="B69" s="116" t="s">
        <v>201</v>
      </c>
      <c r="C69" s="116">
        <v>11453.12</v>
      </c>
      <c r="D69" s="222">
        <f>C69/'- 3 -'!E69</f>
        <v>0.010801675793639698</v>
      </c>
      <c r="E69" s="116">
        <f>C69/'- 7 -'!I69</f>
        <v>92.36387096774195</v>
      </c>
      <c r="F69" s="116">
        <v>0</v>
      </c>
      <c r="G69" s="222">
        <f>F69/'- 3 -'!E69</f>
        <v>0</v>
      </c>
      <c r="H69" s="116">
        <f>F69/'- 7 -'!I69</f>
        <v>0</v>
      </c>
      <c r="I69" s="116">
        <v>0</v>
      </c>
      <c r="J69" s="222">
        <f>I69/'- 3 -'!E69</f>
        <v>0</v>
      </c>
      <c r="K69" s="116">
        <f>I69/'- 7 -'!I69</f>
        <v>0</v>
      </c>
    </row>
    <row r="70" spans="1:11" ht="12.75">
      <c r="A70" s="112">
        <v>2408</v>
      </c>
      <c r="B70" s="113" t="s">
        <v>203</v>
      </c>
      <c r="C70" s="113">
        <v>76574</v>
      </c>
      <c r="D70" s="220">
        <f>C70/'- 3 -'!E70</f>
        <v>0.03205258073211855</v>
      </c>
      <c r="E70" s="113">
        <f>C70/'- 7 -'!I70</f>
        <v>249.83360522022838</v>
      </c>
      <c r="F70" s="113">
        <v>0</v>
      </c>
      <c r="G70" s="220">
        <f>F70/'- 3 -'!E70</f>
        <v>0</v>
      </c>
      <c r="H70" s="113">
        <f>F70/'- 7 -'!I70</f>
        <v>0</v>
      </c>
      <c r="I70" s="113">
        <v>0</v>
      </c>
      <c r="J70" s="220">
        <f>I70/'- 3 -'!E70</f>
        <v>0</v>
      </c>
      <c r="K70" s="113">
        <f>I70/'- 7 -'!I70</f>
        <v>0</v>
      </c>
    </row>
    <row r="71" ht="6.7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26.xml><?xml version="1.0" encoding="utf-8"?>
<worksheet xmlns="http://schemas.openxmlformats.org/spreadsheetml/2006/main" xmlns:r="http://schemas.openxmlformats.org/officeDocument/2006/relationships">
  <sheetPr codeName="Sheet26">
    <pageSetUpPr fitToPage="1"/>
  </sheetPr>
  <dimension ref="A1:F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20.83203125" style="97" customWidth="1"/>
    <col min="4" max="5" width="15.83203125" style="97" customWidth="1"/>
    <col min="6" max="6" width="43.83203125" style="97" customWidth="1"/>
    <col min="7" max="16384" width="15.83203125" style="97" customWidth="1"/>
  </cols>
  <sheetData>
    <row r="1" spans="1:6" ht="6.75" customHeight="1">
      <c r="A1" s="20"/>
      <c r="B1" s="95"/>
      <c r="C1" s="161"/>
      <c r="D1" s="161"/>
      <c r="E1" s="161"/>
      <c r="F1" s="161"/>
    </row>
    <row r="2" spans="1:6" ht="12.75">
      <c r="A2" s="7"/>
      <c r="B2" s="98"/>
      <c r="C2" s="224" t="s">
        <v>0</v>
      </c>
      <c r="D2" s="224"/>
      <c r="E2" s="224"/>
      <c r="F2" s="250" t="s">
        <v>402</v>
      </c>
    </row>
    <row r="3" spans="1:6" ht="12.75">
      <c r="A3" s="8"/>
      <c r="B3" s="101"/>
      <c r="C3" s="227" t="str">
        <f>YEAR</f>
        <v>OPERATING FUND ACTUAL 1997/98</v>
      </c>
      <c r="D3" s="227"/>
      <c r="E3" s="227"/>
      <c r="F3" s="251"/>
    </row>
    <row r="4" spans="1:6" ht="12.75">
      <c r="A4" s="9"/>
      <c r="C4" s="161"/>
      <c r="D4" s="161"/>
      <c r="E4" s="161"/>
      <c r="F4" s="161"/>
    </row>
    <row r="5" spans="1:6" ht="16.5">
      <c r="A5" s="9"/>
      <c r="C5" s="429" t="s">
        <v>490</v>
      </c>
      <c r="D5" s="174"/>
      <c r="E5" s="147"/>
      <c r="F5" s="161"/>
    </row>
    <row r="6" spans="1:6" ht="12.75">
      <c r="A6" s="9"/>
      <c r="C6" s="76"/>
      <c r="D6" s="74"/>
      <c r="E6" s="75"/>
      <c r="F6" s="161"/>
    </row>
    <row r="7" spans="3:6" ht="12.75">
      <c r="C7" s="77" t="s">
        <v>66</v>
      </c>
      <c r="D7" s="78"/>
      <c r="E7" s="79"/>
      <c r="F7" s="161"/>
    </row>
    <row r="8" spans="1:6" ht="12.75">
      <c r="A8" s="109"/>
      <c r="B8" s="54"/>
      <c r="C8" s="82"/>
      <c r="D8" s="259"/>
      <c r="E8" s="260" t="s">
        <v>90</v>
      </c>
      <c r="F8" s="161"/>
    </row>
    <row r="9" spans="1:5" ht="12.75">
      <c r="A9" s="60" t="s">
        <v>121</v>
      </c>
      <c r="B9" s="61" t="s">
        <v>122</v>
      </c>
      <c r="C9" s="84" t="s">
        <v>123</v>
      </c>
      <c r="D9" s="85" t="s">
        <v>124</v>
      </c>
      <c r="E9" s="85" t="s">
        <v>125</v>
      </c>
    </row>
    <row r="10" spans="1:2" ht="4.5" customHeight="1">
      <c r="A10" s="86"/>
      <c r="B10" s="86"/>
    </row>
    <row r="11" spans="1:5" ht="12.75">
      <c r="A11" s="112">
        <v>1</v>
      </c>
      <c r="B11" s="113" t="s">
        <v>144</v>
      </c>
      <c r="C11" s="113">
        <v>450693</v>
      </c>
      <c r="D11" s="220">
        <f>C11/'- 3 -'!E11</f>
        <v>0.002129707547466879</v>
      </c>
      <c r="E11" s="113">
        <f>C11/'- 7 -'!I11</f>
        <v>14.87082277478619</v>
      </c>
    </row>
    <row r="12" spans="1:5" ht="12.75">
      <c r="A12" s="115">
        <v>2</v>
      </c>
      <c r="B12" s="116" t="s">
        <v>145</v>
      </c>
      <c r="C12" s="116">
        <v>77826</v>
      </c>
      <c r="D12" s="222">
        <f>C12/'- 3 -'!E12</f>
        <v>0.0014999296058786848</v>
      </c>
      <c r="E12" s="116">
        <f>C12/'- 7 -'!I12</f>
        <v>8.702127730945856</v>
      </c>
    </row>
    <row r="13" spans="1:5" ht="12.75">
      <c r="A13" s="112">
        <v>3</v>
      </c>
      <c r="B13" s="113" t="s">
        <v>146</v>
      </c>
      <c r="C13" s="113">
        <v>102643</v>
      </c>
      <c r="D13" s="220">
        <f>C13/'- 3 -'!E13</f>
        <v>0.002759992411856058</v>
      </c>
      <c r="E13" s="113">
        <f>C13/'- 7 -'!I13</f>
        <v>16.59547291835085</v>
      </c>
    </row>
    <row r="14" spans="1:5" ht="12.75">
      <c r="A14" s="115">
        <v>4</v>
      </c>
      <c r="B14" s="116" t="s">
        <v>147</v>
      </c>
      <c r="C14" s="116">
        <v>82513</v>
      </c>
      <c r="D14" s="222">
        <f>C14/'- 3 -'!E14</f>
        <v>0.0029325846717940074</v>
      </c>
      <c r="E14" s="116">
        <f>C14/'- 7 -'!I14</f>
        <v>17.40046393926613</v>
      </c>
    </row>
    <row r="15" spans="1:5" ht="12.75">
      <c r="A15" s="112">
        <v>5</v>
      </c>
      <c r="B15" s="113" t="s">
        <v>148</v>
      </c>
      <c r="C15" s="113">
        <v>348141</v>
      </c>
      <c r="D15" s="220">
        <f>C15/'- 3 -'!E15</f>
        <v>0.008323222004801033</v>
      </c>
      <c r="E15" s="113">
        <f>C15/'- 7 -'!I15</f>
        <v>50.66448373717528</v>
      </c>
    </row>
    <row r="16" spans="1:5" ht="12.75">
      <c r="A16" s="115">
        <v>6</v>
      </c>
      <c r="B16" s="116" t="s">
        <v>149</v>
      </c>
      <c r="C16" s="116">
        <v>42669</v>
      </c>
      <c r="D16" s="222">
        <f>C16/'- 3 -'!E16</f>
        <v>0.0008090253011291373</v>
      </c>
      <c r="E16" s="116">
        <f>C16/'- 7 -'!I16</f>
        <v>4.649052081063412</v>
      </c>
    </row>
    <row r="17" spans="1:5" ht="12.75">
      <c r="A17" s="112">
        <v>8</v>
      </c>
      <c r="B17" s="113" t="s">
        <v>150</v>
      </c>
      <c r="C17" s="113">
        <v>10957</v>
      </c>
      <c r="D17" s="220">
        <f>C17/'- 3 -'!E17</f>
        <v>0.0015478911766247383</v>
      </c>
      <c r="E17" s="113">
        <f>C17/'- 7 -'!I17</f>
        <v>10.827075098814229</v>
      </c>
    </row>
    <row r="18" spans="1:5" ht="12.75">
      <c r="A18" s="115">
        <v>9</v>
      </c>
      <c r="B18" s="116" t="s">
        <v>151</v>
      </c>
      <c r="C18" s="17">
        <v>14056</v>
      </c>
      <c r="D18" s="222">
        <f>C18/'- 3 -'!E18</f>
        <v>0.00019843601303864142</v>
      </c>
      <c r="E18" s="116">
        <f>C18/'- 7 -'!I18</f>
        <v>1.1056833824975418</v>
      </c>
    </row>
    <row r="19" spans="1:5" ht="12.75">
      <c r="A19" s="112">
        <v>10</v>
      </c>
      <c r="B19" s="113" t="s">
        <v>152</v>
      </c>
      <c r="C19" s="113">
        <v>62455</v>
      </c>
      <c r="D19" s="220">
        <f>C19/'- 3 -'!E19</f>
        <v>0.0011989700778880373</v>
      </c>
      <c r="E19" s="113">
        <f>C19/'- 7 -'!I19</f>
        <v>7.099579402068887</v>
      </c>
    </row>
    <row r="20" spans="1:5" ht="12.75">
      <c r="A20" s="115">
        <v>11</v>
      </c>
      <c r="B20" s="116" t="s">
        <v>153</v>
      </c>
      <c r="C20" s="116">
        <v>10101</v>
      </c>
      <c r="D20" s="222">
        <f>C20/'- 3 -'!E20</f>
        <v>0.0003719612576996643</v>
      </c>
      <c r="E20" s="116">
        <f>C20/'- 7 -'!I20</f>
        <v>2.159994867847062</v>
      </c>
    </row>
    <row r="21" spans="1:5" ht="12.75">
      <c r="A21" s="112">
        <v>12</v>
      </c>
      <c r="B21" s="113" t="s">
        <v>154</v>
      </c>
      <c r="C21" s="113">
        <v>93264</v>
      </c>
      <c r="D21" s="220">
        <f>C21/'- 3 -'!E21</f>
        <v>0.0020778377298384084</v>
      </c>
      <c r="E21" s="113">
        <f>C21/'- 7 -'!I21</f>
        <v>11.848313536174809</v>
      </c>
    </row>
    <row r="22" spans="1:5" ht="12.75">
      <c r="A22" s="115">
        <v>13</v>
      </c>
      <c r="B22" s="116" t="s">
        <v>155</v>
      </c>
      <c r="C22" s="116">
        <v>16051.61</v>
      </c>
      <c r="D22" s="222">
        <f>C22/'- 3 -'!E22</f>
        <v>0.000922675358616145</v>
      </c>
      <c r="E22" s="116">
        <f>C22/'- 7 -'!I22</f>
        <v>5.372923849372385</v>
      </c>
    </row>
    <row r="23" spans="1:5" ht="12.75">
      <c r="A23" s="112">
        <v>14</v>
      </c>
      <c r="B23" s="113" t="s">
        <v>156</v>
      </c>
      <c r="C23" s="113">
        <v>29874</v>
      </c>
      <c r="D23" s="220">
        <f>C23/'- 3 -'!E23</f>
        <v>0.0014193565184686912</v>
      </c>
      <c r="E23" s="113">
        <f>C23/'- 7 -'!I23</f>
        <v>7.89023295124399</v>
      </c>
    </row>
    <row r="24" spans="1:5" ht="12.75">
      <c r="A24" s="115">
        <v>15</v>
      </c>
      <c r="B24" s="116" t="s">
        <v>157</v>
      </c>
      <c r="C24" s="116">
        <v>33702</v>
      </c>
      <c r="D24" s="222">
        <f>C24/'- 3 -'!E24</f>
        <v>0.0013139238146410693</v>
      </c>
      <c r="E24" s="116">
        <f>C24/'- 7 -'!I24</f>
        <v>6.025746468800286</v>
      </c>
    </row>
    <row r="25" spans="1:5" ht="12.75">
      <c r="A25" s="112">
        <v>16</v>
      </c>
      <c r="B25" s="113" t="s">
        <v>158</v>
      </c>
      <c r="C25" s="113">
        <v>5521</v>
      </c>
      <c r="D25" s="220">
        <f>C25/'- 3 -'!E25</f>
        <v>0.0010336533645969323</v>
      </c>
      <c r="E25" s="113">
        <f>C25/'- 7 -'!I25</f>
        <v>7.226439790575916</v>
      </c>
    </row>
    <row r="26" spans="1:5" ht="12.75">
      <c r="A26" s="115">
        <v>17</v>
      </c>
      <c r="B26" s="116" t="s">
        <v>159</v>
      </c>
      <c r="C26" s="116">
        <v>2442</v>
      </c>
      <c r="D26" s="222">
        <f>C26/'- 3 -'!E26</f>
        <v>0.0005911563103125591</v>
      </c>
      <c r="E26" s="116">
        <f>C26/'- 7 -'!I26</f>
        <v>4.318302387267905</v>
      </c>
    </row>
    <row r="27" spans="1:5" ht="12.75">
      <c r="A27" s="112">
        <v>18</v>
      </c>
      <c r="B27" s="113" t="s">
        <v>160</v>
      </c>
      <c r="C27" s="113">
        <v>23183</v>
      </c>
      <c r="D27" s="220">
        <f>C27/'- 3 -'!E27</f>
        <v>0.002898076054026248</v>
      </c>
      <c r="E27" s="113">
        <f>C27/'- 7 -'!I27</f>
        <v>15.752531086498607</v>
      </c>
    </row>
    <row r="28" spans="1:5" ht="12.75">
      <c r="A28" s="115">
        <v>19</v>
      </c>
      <c r="B28" s="116" t="s">
        <v>161</v>
      </c>
      <c r="C28" s="116">
        <v>0</v>
      </c>
      <c r="D28" s="222">
        <f>C28/'- 3 -'!E28</f>
        <v>0</v>
      </c>
      <c r="E28" s="116">
        <f>C28/'- 7 -'!I28</f>
        <v>0</v>
      </c>
    </row>
    <row r="29" spans="1:5" ht="12.75">
      <c r="A29" s="112">
        <v>20</v>
      </c>
      <c r="B29" s="113" t="s">
        <v>162</v>
      </c>
      <c r="C29" s="113">
        <v>0</v>
      </c>
      <c r="D29" s="220">
        <f>C29/'- 3 -'!E29</f>
        <v>0</v>
      </c>
      <c r="E29" s="113">
        <f>C29/'- 7 -'!I29</f>
        <v>0</v>
      </c>
    </row>
    <row r="30" spans="1:5" ht="12.75">
      <c r="A30" s="115">
        <v>21</v>
      </c>
      <c r="B30" s="116" t="s">
        <v>163</v>
      </c>
      <c r="C30" s="116">
        <v>38327</v>
      </c>
      <c r="D30" s="222">
        <f>C30/'- 3 -'!E30</f>
        <v>0.0019948215936639964</v>
      </c>
      <c r="E30" s="116">
        <f>C30/'- 7 -'!I30</f>
        <v>10.83908371040724</v>
      </c>
    </row>
    <row r="31" spans="1:5" ht="12.75">
      <c r="A31" s="112">
        <v>22</v>
      </c>
      <c r="B31" s="113" t="s">
        <v>164</v>
      </c>
      <c r="C31" s="113">
        <v>2139</v>
      </c>
      <c r="D31" s="220">
        <f>C31/'- 3 -'!E31</f>
        <v>0.00018681442968978236</v>
      </c>
      <c r="E31" s="113">
        <f>C31/'- 7 -'!I31</f>
        <v>1.1883333333333332</v>
      </c>
    </row>
    <row r="32" spans="1:5" ht="12.75">
      <c r="A32" s="115">
        <v>23</v>
      </c>
      <c r="B32" s="116" t="s">
        <v>165</v>
      </c>
      <c r="C32" s="116">
        <v>7402</v>
      </c>
      <c r="D32" s="222">
        <f>C32/'- 3 -'!E32</f>
        <v>0.0008475452504088587</v>
      </c>
      <c r="E32" s="116">
        <f>C32/'- 7 -'!I32</f>
        <v>5.106588478785788</v>
      </c>
    </row>
    <row r="33" spans="1:5" ht="12.75">
      <c r="A33" s="112">
        <v>24</v>
      </c>
      <c r="B33" s="113" t="s">
        <v>166</v>
      </c>
      <c r="C33" s="113">
        <v>41338</v>
      </c>
      <c r="D33" s="220">
        <f>C33/'- 3 -'!E33</f>
        <v>0.001978474837023985</v>
      </c>
      <c r="E33" s="113">
        <f>C33/'- 7 -'!I33</f>
        <v>11.102218402535318</v>
      </c>
    </row>
    <row r="34" spans="1:5" ht="12.75">
      <c r="A34" s="115">
        <v>25</v>
      </c>
      <c r="B34" s="116" t="s">
        <v>167</v>
      </c>
      <c r="C34" s="116">
        <v>8814</v>
      </c>
      <c r="D34" s="222">
        <f>C34/'- 3 -'!E34</f>
        <v>0.0009592242624752753</v>
      </c>
      <c r="E34" s="116">
        <f>C34/'- 7 -'!I34</f>
        <v>5.622966507177034</v>
      </c>
    </row>
    <row r="35" spans="1:5" ht="12.75">
      <c r="A35" s="112">
        <v>26</v>
      </c>
      <c r="B35" s="113" t="s">
        <v>168</v>
      </c>
      <c r="C35" s="113">
        <v>22196</v>
      </c>
      <c r="D35" s="220">
        <f>C35/'- 3 -'!E35</f>
        <v>0.0016720890031069547</v>
      </c>
      <c r="E35" s="113">
        <f>C35/'- 7 -'!I35</f>
        <v>8.42672741078208</v>
      </c>
    </row>
    <row r="36" spans="1:5" ht="12.75">
      <c r="A36" s="115">
        <v>27</v>
      </c>
      <c r="B36" s="116" t="s">
        <v>169</v>
      </c>
      <c r="C36" s="116">
        <v>10556</v>
      </c>
      <c r="D36" s="222">
        <f>C36/'- 3 -'!E36</f>
        <v>0.0019469581177142387</v>
      </c>
      <c r="E36" s="116">
        <f>C36/'- 7 -'!I36</f>
        <v>13.269641734758014</v>
      </c>
    </row>
    <row r="37" spans="1:5" ht="12.75">
      <c r="A37" s="112">
        <v>28</v>
      </c>
      <c r="B37" s="113" t="s">
        <v>170</v>
      </c>
      <c r="C37" s="113">
        <v>0</v>
      </c>
      <c r="D37" s="220">
        <f>C37/'- 3 -'!E37</f>
        <v>0</v>
      </c>
      <c r="E37" s="113">
        <f>C37/'- 7 -'!I37</f>
        <v>0</v>
      </c>
    </row>
    <row r="38" spans="1:5" ht="12.75">
      <c r="A38" s="115">
        <v>29</v>
      </c>
      <c r="B38" s="116" t="s">
        <v>171</v>
      </c>
      <c r="C38" s="116">
        <v>8469</v>
      </c>
      <c r="D38" s="222">
        <f>C38/'- 3 -'!E38</f>
        <v>0.0010098177777679315</v>
      </c>
      <c r="E38" s="116">
        <f>C38/'- 7 -'!I38</f>
        <v>7.101291296327353</v>
      </c>
    </row>
    <row r="39" spans="1:5" ht="12.75">
      <c r="A39" s="112">
        <v>30</v>
      </c>
      <c r="B39" s="113" t="s">
        <v>172</v>
      </c>
      <c r="C39" s="113">
        <v>10262</v>
      </c>
      <c r="D39" s="220">
        <f>C39/'- 3 -'!E39</f>
        <v>0.0012025756352926301</v>
      </c>
      <c r="E39" s="113">
        <f>C39/'- 7 -'!I39</f>
        <v>7.136300417246175</v>
      </c>
    </row>
    <row r="40" spans="1:5" ht="12.75">
      <c r="A40" s="115">
        <v>31</v>
      </c>
      <c r="B40" s="116" t="s">
        <v>173</v>
      </c>
      <c r="C40" s="116">
        <v>15701</v>
      </c>
      <c r="D40" s="222">
        <f>C40/'- 3 -'!E40</f>
        <v>0.0016937171303614195</v>
      </c>
      <c r="E40" s="116">
        <f>C40/'- 7 -'!I40</f>
        <v>9.328065589353612</v>
      </c>
    </row>
    <row r="41" spans="1:5" ht="12.75">
      <c r="A41" s="112">
        <v>32</v>
      </c>
      <c r="B41" s="113" t="s">
        <v>174</v>
      </c>
      <c r="C41" s="113">
        <v>5336</v>
      </c>
      <c r="D41" s="220">
        <f>C41/'- 3 -'!E41</f>
        <v>0.0008537034506834267</v>
      </c>
      <c r="E41" s="113">
        <f>C41/'- 7 -'!I41</f>
        <v>5.796849538294405</v>
      </c>
    </row>
    <row r="42" spans="1:5" ht="12.75">
      <c r="A42" s="115">
        <v>33</v>
      </c>
      <c r="B42" s="116" t="s">
        <v>175</v>
      </c>
      <c r="C42" s="116">
        <v>13948</v>
      </c>
      <c r="D42" s="222">
        <f>C42/'- 3 -'!E42</f>
        <v>0.0012374540102364098</v>
      </c>
      <c r="E42" s="116">
        <f>C42/'- 7 -'!I42</f>
        <v>7.103641456582633</v>
      </c>
    </row>
    <row r="43" spans="1:5" ht="12.75">
      <c r="A43" s="112">
        <v>34</v>
      </c>
      <c r="B43" s="113" t="s">
        <v>176</v>
      </c>
      <c r="C43" s="113">
        <v>32967</v>
      </c>
      <c r="D43" s="220">
        <f>C43/'- 3 -'!E43</f>
        <v>0.006364412265340411</v>
      </c>
      <c r="E43" s="113">
        <f>C43/'- 7 -'!I43</f>
        <v>41.730379746835446</v>
      </c>
    </row>
    <row r="44" spans="1:5" ht="12.75">
      <c r="A44" s="115">
        <v>35</v>
      </c>
      <c r="B44" s="116" t="s">
        <v>177</v>
      </c>
      <c r="C44" s="116">
        <v>7440</v>
      </c>
      <c r="D44" s="222">
        <f>C44/'- 3 -'!E44</f>
        <v>0.0005942622066968558</v>
      </c>
      <c r="E44" s="116">
        <f>C44/'- 7 -'!I44</f>
        <v>3.8212634822804312</v>
      </c>
    </row>
    <row r="45" spans="1:5" ht="12.75">
      <c r="A45" s="112">
        <v>36</v>
      </c>
      <c r="B45" s="113" t="s">
        <v>178</v>
      </c>
      <c r="C45" s="113">
        <v>31668</v>
      </c>
      <c r="D45" s="220">
        <f>C45/'- 3 -'!E45</f>
        <v>0.004518470773134748</v>
      </c>
      <c r="E45" s="113">
        <f>C45/'- 7 -'!I45</f>
        <v>28.099378881987576</v>
      </c>
    </row>
    <row r="46" spans="1:5" ht="12.75">
      <c r="A46" s="115">
        <v>37</v>
      </c>
      <c r="B46" s="116" t="s">
        <v>179</v>
      </c>
      <c r="C46" s="116">
        <v>7227</v>
      </c>
      <c r="D46" s="222">
        <f>C46/'- 3 -'!E46</f>
        <v>0.0011500106844219446</v>
      </c>
      <c r="E46" s="116">
        <f>C46/'- 7 -'!I46</f>
        <v>7.0370009737098345</v>
      </c>
    </row>
    <row r="47" spans="1:5" ht="12.75">
      <c r="A47" s="112">
        <v>38</v>
      </c>
      <c r="B47" s="113" t="s">
        <v>180</v>
      </c>
      <c r="C47" s="113">
        <v>10204</v>
      </c>
      <c r="D47" s="220">
        <f>C47/'- 3 -'!E47</f>
        <v>0.0012123598446554047</v>
      </c>
      <c r="E47" s="113">
        <f>C47/'- 7 -'!I47</f>
        <v>7.7011320754716985</v>
      </c>
    </row>
    <row r="48" spans="1:5" ht="12.75">
      <c r="A48" s="115">
        <v>39</v>
      </c>
      <c r="B48" s="116" t="s">
        <v>181</v>
      </c>
      <c r="C48" s="116">
        <v>22043</v>
      </c>
      <c r="D48" s="222">
        <f>C48/'- 3 -'!E48</f>
        <v>0.0016030955605823652</v>
      </c>
      <c r="E48" s="116">
        <f>C48/'- 7 -'!I48</f>
        <v>9.915879442195232</v>
      </c>
    </row>
    <row r="49" spans="1:5" ht="12.75">
      <c r="A49" s="112">
        <v>40</v>
      </c>
      <c r="B49" s="113" t="s">
        <v>182</v>
      </c>
      <c r="C49" s="113">
        <v>33315</v>
      </c>
      <c r="D49" s="220">
        <f>C49/'- 3 -'!E49</f>
        <v>0.0008550439598850281</v>
      </c>
      <c r="E49" s="113">
        <f>C49/'- 7 -'!I49</f>
        <v>4.3520574787720445</v>
      </c>
    </row>
    <row r="50" spans="1:5" ht="12.75">
      <c r="A50" s="115">
        <v>41</v>
      </c>
      <c r="B50" s="116" t="s">
        <v>183</v>
      </c>
      <c r="C50" s="116">
        <v>9123</v>
      </c>
      <c r="D50" s="222">
        <f>C50/'- 3 -'!E50</f>
        <v>0.0007936600455543293</v>
      </c>
      <c r="E50" s="116">
        <f>C50/'- 7 -'!I50</f>
        <v>5.219704771713011</v>
      </c>
    </row>
    <row r="51" spans="1:5" ht="12.75">
      <c r="A51" s="112">
        <v>42</v>
      </c>
      <c r="B51" s="113" t="s">
        <v>184</v>
      </c>
      <c r="C51" s="113">
        <v>17330.91</v>
      </c>
      <c r="D51" s="220">
        <f>C51/'- 3 -'!E51</f>
        <v>0.002446385781838593</v>
      </c>
      <c r="E51" s="113">
        <f>C51/'- 7 -'!I51</f>
        <v>15.494778721502012</v>
      </c>
    </row>
    <row r="52" spans="1:5" ht="12.75">
      <c r="A52" s="115">
        <v>43</v>
      </c>
      <c r="B52" s="116" t="s">
        <v>185</v>
      </c>
      <c r="C52" s="116">
        <v>10202</v>
      </c>
      <c r="D52" s="222">
        <f>C52/'- 3 -'!E52</f>
        <v>0.0016292291567820856</v>
      </c>
      <c r="E52" s="116">
        <f>C52/'- 7 -'!I52</f>
        <v>11.297895902547065</v>
      </c>
    </row>
    <row r="53" spans="1:5" ht="12.75">
      <c r="A53" s="112">
        <v>44</v>
      </c>
      <c r="B53" s="113" t="s">
        <v>186</v>
      </c>
      <c r="C53" s="113">
        <v>7730</v>
      </c>
      <c r="D53" s="220">
        <f>C53/'- 3 -'!E53</f>
        <v>0.0009187035322308653</v>
      </c>
      <c r="E53" s="113">
        <f>C53/'- 7 -'!I53</f>
        <v>5.898512018313621</v>
      </c>
    </row>
    <row r="54" spans="1:5" ht="12.75">
      <c r="A54" s="115">
        <v>45</v>
      </c>
      <c r="B54" s="116" t="s">
        <v>187</v>
      </c>
      <c r="C54" s="116">
        <v>523</v>
      </c>
      <c r="D54" s="222">
        <f>C54/'- 3 -'!E54</f>
        <v>4.888758771255819E-05</v>
      </c>
      <c r="E54" s="116">
        <f>C54/'- 7 -'!I54</f>
        <v>0.2685356336003286</v>
      </c>
    </row>
    <row r="55" spans="1:5" ht="12.75">
      <c r="A55" s="112">
        <v>46</v>
      </c>
      <c r="B55" s="113" t="s">
        <v>188</v>
      </c>
      <c r="C55" s="113">
        <v>41272</v>
      </c>
      <c r="D55" s="220">
        <f>C55/'- 3 -'!E55</f>
        <v>0.003990134491083347</v>
      </c>
      <c r="E55" s="113">
        <f>C55/'- 7 -'!I55</f>
        <v>25.86451087297111</v>
      </c>
    </row>
    <row r="56" spans="1:5" ht="12.75">
      <c r="A56" s="115">
        <v>47</v>
      </c>
      <c r="B56" s="116" t="s">
        <v>189</v>
      </c>
      <c r="C56" s="116">
        <v>5951</v>
      </c>
      <c r="D56" s="222">
        <f>C56/'- 3 -'!E56</f>
        <v>0.000765847746225005</v>
      </c>
      <c r="E56" s="116">
        <f>C56/'- 7 -'!I56</f>
        <v>4.38702543309989</v>
      </c>
    </row>
    <row r="57" spans="1:5" ht="12.75">
      <c r="A57" s="112">
        <v>48</v>
      </c>
      <c r="B57" s="113" t="s">
        <v>190</v>
      </c>
      <c r="C57" s="113">
        <v>29054</v>
      </c>
      <c r="D57" s="220">
        <f>C57/'- 3 -'!E57</f>
        <v>0.0005503141972257175</v>
      </c>
      <c r="E57" s="113">
        <f>C57/'- 7 -'!I57</f>
        <v>5.336688586018148</v>
      </c>
    </row>
    <row r="58" spans="1:5" ht="12.75">
      <c r="A58" s="115">
        <v>49</v>
      </c>
      <c r="B58" s="116" t="s">
        <v>191</v>
      </c>
      <c r="C58" s="116">
        <v>19624</v>
      </c>
      <c r="D58" s="222">
        <f>C58/'- 3 -'!E58</f>
        <v>0.0006866196912058797</v>
      </c>
      <c r="E58" s="116">
        <f>C58/'- 7 -'!I58</f>
        <v>4.623394981741077</v>
      </c>
    </row>
    <row r="59" spans="1:5" ht="12.75">
      <c r="A59" s="112">
        <v>2264</v>
      </c>
      <c r="B59" s="113" t="s">
        <v>192</v>
      </c>
      <c r="C59" s="113">
        <v>0</v>
      </c>
      <c r="D59" s="220">
        <f>C59/'- 3 -'!E59</f>
        <v>0</v>
      </c>
      <c r="E59" s="113">
        <f>C59/'- 7 -'!I59</f>
        <v>0</v>
      </c>
    </row>
    <row r="60" spans="1:5" ht="12.75">
      <c r="A60" s="115">
        <v>2309</v>
      </c>
      <c r="B60" s="116" t="s">
        <v>193</v>
      </c>
      <c r="C60" s="116">
        <v>3714</v>
      </c>
      <c r="D60" s="222">
        <f>C60/'- 3 -'!E60</f>
        <v>0.0017985263125271183</v>
      </c>
      <c r="E60" s="116">
        <f>C60/'- 7 -'!I60</f>
        <v>12.82901554404145</v>
      </c>
    </row>
    <row r="61" spans="1:5" ht="12.75">
      <c r="A61" s="112">
        <v>2312</v>
      </c>
      <c r="B61" s="113" t="s">
        <v>194</v>
      </c>
      <c r="C61" s="113">
        <v>0</v>
      </c>
      <c r="D61" s="220">
        <f>C61/'- 3 -'!E61</f>
        <v>0</v>
      </c>
      <c r="E61" s="113">
        <f>C61/'- 7 -'!I61</f>
        <v>0</v>
      </c>
    </row>
    <row r="62" spans="1:5" ht="12.75">
      <c r="A62" s="115">
        <v>2355</v>
      </c>
      <c r="B62" s="116" t="s">
        <v>196</v>
      </c>
      <c r="C62" s="116">
        <v>11099</v>
      </c>
      <c r="D62" s="222">
        <f>C62/'- 3 -'!E62</f>
        <v>0.0004887414576412644</v>
      </c>
      <c r="E62" s="116">
        <f>C62/'- 7 -'!I62</f>
        <v>3.1301821873766142</v>
      </c>
    </row>
    <row r="63" spans="1:5" ht="12.75">
      <c r="A63" s="112">
        <v>2439</v>
      </c>
      <c r="B63" s="113" t="s">
        <v>197</v>
      </c>
      <c r="C63" s="113">
        <v>0</v>
      </c>
      <c r="D63" s="220">
        <f>C63/'- 3 -'!E63</f>
        <v>0</v>
      </c>
      <c r="E63" s="113">
        <f>C63/'- 7 -'!I63</f>
        <v>0</v>
      </c>
    </row>
    <row r="64" spans="1:5" ht="12.75">
      <c r="A64" s="115">
        <v>2460</v>
      </c>
      <c r="B64" s="116" t="s">
        <v>198</v>
      </c>
      <c r="C64" s="116">
        <v>4442</v>
      </c>
      <c r="D64" s="222">
        <f>C64/'- 3 -'!E64</f>
        <v>0.001718133307340862</v>
      </c>
      <c r="E64" s="116">
        <f>C64/'- 7 -'!I64</f>
        <v>14.124006359300477</v>
      </c>
    </row>
    <row r="65" spans="1:5" ht="12.75">
      <c r="A65" s="112">
        <v>3000</v>
      </c>
      <c r="B65" s="113" t="s">
        <v>199</v>
      </c>
      <c r="C65" s="113">
        <v>0</v>
      </c>
      <c r="D65" s="220">
        <f>C65/'- 3 -'!E65</f>
        <v>0</v>
      </c>
      <c r="E65" s="113">
        <f>C65/'- 7 -'!I65</f>
        <v>0</v>
      </c>
    </row>
    <row r="66" ht="4.5" customHeight="1">
      <c r="D66" s="257"/>
    </row>
    <row r="67" spans="1:6" ht="12.75">
      <c r="A67" s="119"/>
      <c r="B67" s="24" t="s">
        <v>200</v>
      </c>
      <c r="C67" s="25">
        <f>SUM(C11:C65)</f>
        <v>1895508.52</v>
      </c>
      <c r="D67" s="26">
        <f>C67/'- 3 -'!E67</f>
        <v>0.0016712283357621703</v>
      </c>
      <c r="E67" s="24">
        <f>C67/'- 7 -'!I67</f>
        <v>10.292696920453041</v>
      </c>
      <c r="F67" s="170"/>
    </row>
    <row r="68" ht="4.5" customHeight="1"/>
    <row r="69" spans="1:5" ht="12.75">
      <c r="A69" s="115">
        <v>2155</v>
      </c>
      <c r="B69" s="116" t="s">
        <v>201</v>
      </c>
      <c r="C69" s="116">
        <v>0</v>
      </c>
      <c r="D69" s="222">
        <f>C69/'- 3 -'!E69</f>
        <v>0</v>
      </c>
      <c r="E69" s="116">
        <f>C69/'- 7 -'!I69</f>
        <v>0</v>
      </c>
    </row>
    <row r="70" spans="1:5" ht="12.75">
      <c r="A70" s="112">
        <v>2408</v>
      </c>
      <c r="B70" s="113" t="s">
        <v>203</v>
      </c>
      <c r="C70" s="113">
        <v>7029</v>
      </c>
      <c r="D70" s="220">
        <f>C70/'- 3 -'!E70</f>
        <v>0.0029422204660336576</v>
      </c>
      <c r="E70" s="113">
        <f>C70/'- 7 -'!I70</f>
        <v>22.933115823817293</v>
      </c>
    </row>
    <row r="71" ht="6.7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27.xml><?xml version="1.0" encoding="utf-8"?>
<worksheet xmlns="http://schemas.openxmlformats.org/spreadsheetml/2006/main" xmlns:r="http://schemas.openxmlformats.org/officeDocument/2006/relationships">
  <sheetPr codeName="Sheet27">
    <pageSetUpPr fitToPage="1"/>
  </sheetPr>
  <dimension ref="A1:H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6.83203125" style="97" customWidth="1"/>
    <col min="4" max="4" width="15.83203125" style="97" customWidth="1"/>
    <col min="5" max="5" width="16.83203125" style="97" customWidth="1"/>
    <col min="6" max="6" width="15.83203125" style="97" customWidth="1"/>
    <col min="7" max="7" width="16.83203125" style="97" customWidth="1"/>
    <col min="8" max="16384" width="15.83203125" style="97" customWidth="1"/>
  </cols>
  <sheetData>
    <row r="1" spans="1:8" ht="6.75" customHeight="1">
      <c r="A1" s="20"/>
      <c r="B1" s="95"/>
      <c r="C1" s="161"/>
      <c r="D1" s="161"/>
      <c r="E1" s="161"/>
      <c r="F1" s="161"/>
      <c r="G1" s="161"/>
      <c r="H1" s="161"/>
    </row>
    <row r="2" spans="1:8" ht="12.75">
      <c r="A2" s="7"/>
      <c r="B2" s="98"/>
      <c r="C2" s="224" t="s">
        <v>0</v>
      </c>
      <c r="D2" s="224"/>
      <c r="E2" s="224"/>
      <c r="F2" s="224"/>
      <c r="G2" s="245"/>
      <c r="H2" s="250" t="s">
        <v>403</v>
      </c>
    </row>
    <row r="3" spans="1:8" ht="12.75">
      <c r="A3" s="8"/>
      <c r="B3" s="101"/>
      <c r="C3" s="227" t="str">
        <f>YEAR</f>
        <v>OPERATING FUND ACTUAL 1997/98</v>
      </c>
      <c r="D3" s="227"/>
      <c r="E3" s="227"/>
      <c r="F3" s="227"/>
      <c r="G3" s="246"/>
      <c r="H3" s="251"/>
    </row>
    <row r="4" spans="1:8" ht="12.75">
      <c r="A4" s="9"/>
      <c r="C4" s="161"/>
      <c r="D4" s="161"/>
      <c r="E4" s="161"/>
      <c r="F4" s="161"/>
      <c r="G4" s="161"/>
      <c r="H4" s="161"/>
    </row>
    <row r="5" spans="1:8" ht="12.75">
      <c r="A5" s="9"/>
      <c r="C5" s="65"/>
      <c r="D5" s="161"/>
      <c r="E5" s="161"/>
      <c r="F5" s="161"/>
      <c r="G5" s="161"/>
      <c r="H5" s="161"/>
    </row>
    <row r="6" spans="1:8" ht="16.5">
      <c r="A6" s="9"/>
      <c r="C6" s="430" t="s">
        <v>29</v>
      </c>
      <c r="D6" s="252"/>
      <c r="E6" s="253"/>
      <c r="F6" s="253"/>
      <c r="G6" s="253"/>
      <c r="H6" s="254"/>
    </row>
    <row r="7" spans="3:8" ht="12.75">
      <c r="C7" s="229"/>
      <c r="D7" s="75"/>
      <c r="E7" s="76"/>
      <c r="F7" s="75"/>
      <c r="G7" s="76" t="s">
        <v>67</v>
      </c>
      <c r="H7" s="75"/>
    </row>
    <row r="8" spans="1:8" ht="12.75">
      <c r="A8" s="109"/>
      <c r="B8" s="54"/>
      <c r="C8" s="77" t="s">
        <v>42</v>
      </c>
      <c r="D8" s="79"/>
      <c r="E8" s="77" t="s">
        <v>95</v>
      </c>
      <c r="F8" s="79"/>
      <c r="G8" s="77" t="s">
        <v>96</v>
      </c>
      <c r="H8" s="79"/>
    </row>
    <row r="9" spans="1:8" ht="12.75">
      <c r="A9" s="60" t="s">
        <v>121</v>
      </c>
      <c r="B9" s="61" t="s">
        <v>122</v>
      </c>
      <c r="C9" s="255" t="s">
        <v>123</v>
      </c>
      <c r="D9" s="152" t="s">
        <v>124</v>
      </c>
      <c r="E9" s="152" t="s">
        <v>123</v>
      </c>
      <c r="F9" s="152" t="s">
        <v>124</v>
      </c>
      <c r="G9" s="152" t="s">
        <v>123</v>
      </c>
      <c r="H9" s="152" t="s">
        <v>124</v>
      </c>
    </row>
    <row r="10" spans="1:2" ht="4.5" customHeight="1">
      <c r="A10" s="86"/>
      <c r="B10" s="86"/>
    </row>
    <row r="11" spans="1:8" ht="12.75">
      <c r="A11" s="112">
        <v>1</v>
      </c>
      <c r="B11" s="113" t="s">
        <v>144</v>
      </c>
      <c r="C11" s="113">
        <v>175413</v>
      </c>
      <c r="D11" s="220">
        <f>C11/'- 3 -'!E11</f>
        <v>0.000828897697598604</v>
      </c>
      <c r="E11" s="113">
        <v>2051625</v>
      </c>
      <c r="F11" s="220">
        <f>E11/'- 3 -'!E11</f>
        <v>0.009694761727099679</v>
      </c>
      <c r="G11" s="113">
        <v>0</v>
      </c>
      <c r="H11" s="220">
        <f>G11/'- 3 -'!E11</f>
        <v>0</v>
      </c>
    </row>
    <row r="12" spans="1:8" ht="12.75">
      <c r="A12" s="115">
        <v>2</v>
      </c>
      <c r="B12" s="116" t="s">
        <v>145</v>
      </c>
      <c r="C12" s="116">
        <v>54838</v>
      </c>
      <c r="D12" s="222">
        <f>C12/'- 3 -'!E12</f>
        <v>0.0010568850991593468</v>
      </c>
      <c r="E12" s="116">
        <v>643786</v>
      </c>
      <c r="F12" s="222">
        <f>E12/'- 3 -'!E12</f>
        <v>0.012407597477066983</v>
      </c>
      <c r="G12" s="116">
        <v>11668</v>
      </c>
      <c r="H12" s="222">
        <f>G12/'- 3 -'!E12</f>
        <v>0.00022487573100753597</v>
      </c>
    </row>
    <row r="13" spans="1:8" ht="12.75">
      <c r="A13" s="112">
        <v>3</v>
      </c>
      <c r="B13" s="113" t="s">
        <v>146</v>
      </c>
      <c r="C13" s="113">
        <v>43756</v>
      </c>
      <c r="D13" s="220">
        <f>C13/'- 3 -'!E13</f>
        <v>0.001176565649612479</v>
      </c>
      <c r="E13" s="113">
        <v>419427</v>
      </c>
      <c r="F13" s="220">
        <f>E13/'- 3 -'!E13</f>
        <v>0.01127807388061096</v>
      </c>
      <c r="G13" s="113">
        <v>4065</v>
      </c>
      <c r="H13" s="220">
        <f>G13/'- 3 -'!E13</f>
        <v>0.00010930476656172243</v>
      </c>
    </row>
    <row r="14" spans="1:8" ht="12.75">
      <c r="A14" s="115">
        <v>4</v>
      </c>
      <c r="B14" s="116" t="s">
        <v>147</v>
      </c>
      <c r="C14" s="116">
        <v>97311</v>
      </c>
      <c r="D14" s="222">
        <f>C14/'- 3 -'!E14</f>
        <v>0.003458518621271153</v>
      </c>
      <c r="E14" s="116">
        <v>302598</v>
      </c>
      <c r="F14" s="222">
        <f>E14/'- 3 -'!E14</f>
        <v>0.01075459935422931</v>
      </c>
      <c r="G14" s="116">
        <v>0</v>
      </c>
      <c r="H14" s="222">
        <f>G14/'- 3 -'!E14</f>
        <v>0</v>
      </c>
    </row>
    <row r="15" spans="1:8" ht="12.75">
      <c r="A15" s="112">
        <v>5</v>
      </c>
      <c r="B15" s="113" t="s">
        <v>148</v>
      </c>
      <c r="C15" s="113">
        <v>93572</v>
      </c>
      <c r="D15" s="220">
        <f>C15/'- 3 -'!E15</f>
        <v>0.002237083622535818</v>
      </c>
      <c r="E15" s="113">
        <v>392214</v>
      </c>
      <c r="F15" s="220">
        <f>E15/'- 3 -'!E15</f>
        <v>0.00937690244869473</v>
      </c>
      <c r="G15" s="113">
        <v>8368</v>
      </c>
      <c r="H15" s="220">
        <f>G15/'- 3 -'!E15</f>
        <v>0.0002000589466227047</v>
      </c>
    </row>
    <row r="16" spans="1:8" ht="12.75">
      <c r="A16" s="115">
        <v>6</v>
      </c>
      <c r="B16" s="116" t="s">
        <v>149</v>
      </c>
      <c r="C16" s="116">
        <v>67479</v>
      </c>
      <c r="D16" s="222">
        <f>C16/'- 3 -'!E16</f>
        <v>0.0012794351471769447</v>
      </c>
      <c r="E16" s="116">
        <v>636839</v>
      </c>
      <c r="F16" s="222">
        <f>E16/'- 3 -'!E16</f>
        <v>0.012074781779413124</v>
      </c>
      <c r="G16" s="116">
        <v>3284</v>
      </c>
      <c r="H16" s="222">
        <f>G16/'- 3 -'!E16</f>
        <v>6.226626096013702E-05</v>
      </c>
    </row>
    <row r="17" spans="1:8" ht="12.75">
      <c r="A17" s="112">
        <v>8</v>
      </c>
      <c r="B17" s="113" t="s">
        <v>150</v>
      </c>
      <c r="C17" s="113">
        <v>28139</v>
      </c>
      <c r="D17" s="220">
        <f>C17/'- 3 -'!E17</f>
        <v>0.003975185709504747</v>
      </c>
      <c r="E17" s="113">
        <v>77555</v>
      </c>
      <c r="F17" s="220">
        <f>E17/'- 3 -'!E17</f>
        <v>0.010956165027209233</v>
      </c>
      <c r="G17" s="113">
        <v>21519</v>
      </c>
      <c r="H17" s="220">
        <f>G17/'- 3 -'!E17</f>
        <v>0.0030399808551417125</v>
      </c>
    </row>
    <row r="18" spans="1:8" ht="12.75">
      <c r="A18" s="115">
        <v>9</v>
      </c>
      <c r="B18" s="116" t="s">
        <v>151</v>
      </c>
      <c r="C18" s="17">
        <v>202253</v>
      </c>
      <c r="D18" s="222">
        <f>C18/'- 3 -'!E18</f>
        <v>0.0028553129585304742</v>
      </c>
      <c r="E18" s="116">
        <v>1531517</v>
      </c>
      <c r="F18" s="222">
        <f>E18/'- 3 -'!E18</f>
        <v>0.021621238430627562</v>
      </c>
      <c r="G18" s="116">
        <v>6190</v>
      </c>
      <c r="H18" s="222">
        <f>G18/'- 3 -'!E18</f>
        <v>8.738751570213365E-05</v>
      </c>
    </row>
    <row r="19" spans="1:8" ht="12.75">
      <c r="A19" s="112">
        <v>10</v>
      </c>
      <c r="B19" s="113" t="s">
        <v>152</v>
      </c>
      <c r="C19" s="113">
        <v>151102</v>
      </c>
      <c r="D19" s="220">
        <f>C19/'- 3 -'!E19</f>
        <v>0.002900756972364714</v>
      </c>
      <c r="E19" s="113">
        <v>1374242</v>
      </c>
      <c r="F19" s="220">
        <f>E19/'- 3 -'!E19</f>
        <v>0.02638179549719017</v>
      </c>
      <c r="G19" s="113">
        <v>0</v>
      </c>
      <c r="H19" s="220">
        <f>G19/'- 3 -'!E19</f>
        <v>0</v>
      </c>
    </row>
    <row r="20" spans="1:8" ht="12.75">
      <c r="A20" s="115">
        <v>11</v>
      </c>
      <c r="B20" s="116" t="s">
        <v>153</v>
      </c>
      <c r="C20" s="116">
        <v>111745</v>
      </c>
      <c r="D20" s="222">
        <f>C20/'- 3 -'!E20</f>
        <v>0.004114920378343628</v>
      </c>
      <c r="E20" s="116">
        <v>1269569</v>
      </c>
      <c r="F20" s="222">
        <f>E20/'- 3 -'!E20</f>
        <v>0.04675086446653848</v>
      </c>
      <c r="G20" s="116">
        <v>7132</v>
      </c>
      <c r="H20" s="222">
        <f>G20/'- 3 -'!E20</f>
        <v>0.0002626302039316905</v>
      </c>
    </row>
    <row r="21" spans="1:8" ht="12.75">
      <c r="A21" s="112">
        <v>12</v>
      </c>
      <c r="B21" s="113" t="s">
        <v>154</v>
      </c>
      <c r="C21" s="113">
        <v>206702</v>
      </c>
      <c r="D21" s="220">
        <f>C21/'- 3 -'!E21</f>
        <v>0.0046051339684450455</v>
      </c>
      <c r="E21" s="113">
        <v>1583044</v>
      </c>
      <c r="F21" s="220">
        <f>E21/'- 3 -'!E21</f>
        <v>0.035268791293471366</v>
      </c>
      <c r="G21" s="113">
        <v>18665</v>
      </c>
      <c r="H21" s="220">
        <f>G21/'- 3 -'!E21</f>
        <v>0.0004158393509546437</v>
      </c>
    </row>
    <row r="22" spans="1:8" ht="12.75">
      <c r="A22" s="115">
        <v>13</v>
      </c>
      <c r="B22" s="116" t="s">
        <v>155</v>
      </c>
      <c r="C22" s="116">
        <v>55555.46</v>
      </c>
      <c r="D22" s="222">
        <f>C22/'- 3 -'!E22</f>
        <v>0.0031934275738436766</v>
      </c>
      <c r="E22" s="116">
        <v>1224134.92</v>
      </c>
      <c r="F22" s="222">
        <f>E22/'- 3 -'!E22</f>
        <v>0.07036547276600577</v>
      </c>
      <c r="G22" s="116">
        <v>15243.9</v>
      </c>
      <c r="H22" s="222">
        <f>G22/'- 3 -'!E22</f>
        <v>0.0008762467378168702</v>
      </c>
    </row>
    <row r="23" spans="1:8" ht="12.75">
      <c r="A23" s="112">
        <v>14</v>
      </c>
      <c r="B23" s="113" t="s">
        <v>156</v>
      </c>
      <c r="C23" s="113">
        <v>105966</v>
      </c>
      <c r="D23" s="220">
        <f>C23/'- 3 -'!E23</f>
        <v>0.005034596399412645</v>
      </c>
      <c r="E23" s="113">
        <v>1438277</v>
      </c>
      <c r="F23" s="220">
        <f>E23/'- 3 -'!E23</f>
        <v>0.06833459982973804</v>
      </c>
      <c r="G23" s="113">
        <v>7030</v>
      </c>
      <c r="H23" s="220">
        <f>G23/'- 3 -'!E23</f>
        <v>0.0003340053667013088</v>
      </c>
    </row>
    <row r="24" spans="1:8" ht="12.75">
      <c r="A24" s="115">
        <v>15</v>
      </c>
      <c r="B24" s="116" t="s">
        <v>157</v>
      </c>
      <c r="C24" s="116">
        <v>63972</v>
      </c>
      <c r="D24" s="222">
        <f>C24/'- 3 -'!E24</f>
        <v>0.0024940458806663843</v>
      </c>
      <c r="E24" s="116">
        <v>1380741</v>
      </c>
      <c r="F24" s="222">
        <f>E24/'- 3 -'!E24</f>
        <v>0.05383029142933133</v>
      </c>
      <c r="G24" s="116">
        <v>5534</v>
      </c>
      <c r="H24" s="222">
        <f>G24/'- 3 -'!E24</f>
        <v>0.00021575142099055478</v>
      </c>
    </row>
    <row r="25" spans="1:8" ht="12.75">
      <c r="A25" s="112">
        <v>16</v>
      </c>
      <c r="B25" s="113" t="s">
        <v>158</v>
      </c>
      <c r="C25" s="113">
        <v>28623</v>
      </c>
      <c r="D25" s="220">
        <f>C25/'- 3 -'!E25</f>
        <v>0.0053588589485343225</v>
      </c>
      <c r="E25" s="113">
        <v>480615</v>
      </c>
      <c r="F25" s="220">
        <f>E25/'- 3 -'!E25</f>
        <v>0.0899817626925837</v>
      </c>
      <c r="G25" s="113">
        <v>3174</v>
      </c>
      <c r="H25" s="220">
        <f>G25/'- 3 -'!E25</f>
        <v>0.0005942430319200621</v>
      </c>
    </row>
    <row r="26" spans="1:8" ht="12.75">
      <c r="A26" s="115">
        <v>17</v>
      </c>
      <c r="B26" s="116" t="s">
        <v>159</v>
      </c>
      <c r="C26" s="116">
        <v>40869</v>
      </c>
      <c r="D26" s="222">
        <f>C26/'- 3 -'!E26</f>
        <v>0.00989351648082063</v>
      </c>
      <c r="E26" s="116">
        <v>475175</v>
      </c>
      <c r="F26" s="222">
        <f>E26/'- 3 -'!E26</f>
        <v>0.11502977057853</v>
      </c>
      <c r="G26" s="116">
        <v>5425</v>
      </c>
      <c r="H26" s="222">
        <f>G26/'- 3 -'!E26</f>
        <v>0.0013132772249982117</v>
      </c>
    </row>
    <row r="27" spans="1:8" ht="12.75">
      <c r="A27" s="112">
        <v>18</v>
      </c>
      <c r="B27" s="113" t="s">
        <v>160</v>
      </c>
      <c r="C27" s="113">
        <v>30533</v>
      </c>
      <c r="D27" s="220">
        <f>C27/'- 3 -'!E27</f>
        <v>0.003816889796729648</v>
      </c>
      <c r="E27" s="113">
        <v>547694</v>
      </c>
      <c r="F27" s="220">
        <f>E27/'- 3 -'!E27</f>
        <v>0.06846649986342802</v>
      </c>
      <c r="G27" s="113">
        <v>1031</v>
      </c>
      <c r="H27" s="220">
        <f>G27/'- 3 -'!E27</f>
        <v>0.00012888394132342933</v>
      </c>
    </row>
    <row r="28" spans="1:8" ht="12.75">
      <c r="A28" s="115">
        <v>19</v>
      </c>
      <c r="B28" s="116" t="s">
        <v>161</v>
      </c>
      <c r="C28" s="116">
        <v>27084</v>
      </c>
      <c r="D28" s="222">
        <f>C28/'- 3 -'!E28</f>
        <v>0.0026350404732254046</v>
      </c>
      <c r="E28" s="116">
        <v>718313</v>
      </c>
      <c r="F28" s="222">
        <f>E28/'- 3 -'!E28</f>
        <v>0.06988568259651308</v>
      </c>
      <c r="G28" s="116">
        <v>15236</v>
      </c>
      <c r="H28" s="222">
        <f>G28/'- 3 -'!E28</f>
        <v>0.0014823318804483188</v>
      </c>
    </row>
    <row r="29" spans="1:8" ht="12.75">
      <c r="A29" s="112">
        <v>20</v>
      </c>
      <c r="B29" s="113" t="s">
        <v>162</v>
      </c>
      <c r="C29" s="113">
        <v>25480</v>
      </c>
      <c r="D29" s="220">
        <f>C29/'- 3 -'!E29</f>
        <v>0.00381180692714407</v>
      </c>
      <c r="E29" s="113">
        <v>356860</v>
      </c>
      <c r="F29" s="220">
        <f>E29/'- 3 -'!E29</f>
        <v>0.053386240974122166</v>
      </c>
      <c r="G29" s="113">
        <v>0</v>
      </c>
      <c r="H29" s="220">
        <f>G29/'- 3 -'!E29</f>
        <v>0</v>
      </c>
    </row>
    <row r="30" spans="1:8" ht="12.75">
      <c r="A30" s="115">
        <v>21</v>
      </c>
      <c r="B30" s="116" t="s">
        <v>163</v>
      </c>
      <c r="C30" s="116">
        <v>82792</v>
      </c>
      <c r="D30" s="222">
        <f>C30/'- 3 -'!E30</f>
        <v>0.004309110271678702</v>
      </c>
      <c r="E30" s="116">
        <v>1294278</v>
      </c>
      <c r="F30" s="222">
        <f>E30/'- 3 -'!E30</f>
        <v>0.06736383496240901</v>
      </c>
      <c r="G30" s="116">
        <v>9562</v>
      </c>
      <c r="H30" s="222">
        <f>G30/'- 3 -'!E30</f>
        <v>0.0004976774618053887</v>
      </c>
    </row>
    <row r="31" spans="1:8" ht="12.75">
      <c r="A31" s="112">
        <v>22</v>
      </c>
      <c r="B31" s="113" t="s">
        <v>164</v>
      </c>
      <c r="C31" s="113">
        <v>69114</v>
      </c>
      <c r="D31" s="220">
        <f>C31/'- 3 -'!E31</f>
        <v>0.0060362283747450295</v>
      </c>
      <c r="E31" s="113">
        <v>733295</v>
      </c>
      <c r="F31" s="220">
        <f>E31/'- 3 -'!E31</f>
        <v>0.06404398654481952</v>
      </c>
      <c r="G31" s="113">
        <v>719</v>
      </c>
      <c r="H31" s="220">
        <f>G31/'- 3 -'!E31</f>
        <v>6.279550020895443E-05</v>
      </c>
    </row>
    <row r="32" spans="1:8" ht="12.75">
      <c r="A32" s="115">
        <v>23</v>
      </c>
      <c r="B32" s="116" t="s">
        <v>165</v>
      </c>
      <c r="C32" s="116">
        <v>30488</v>
      </c>
      <c r="D32" s="222">
        <f>C32/'- 3 -'!E32</f>
        <v>0.003490942933594337</v>
      </c>
      <c r="E32" s="116">
        <v>945769</v>
      </c>
      <c r="F32" s="222">
        <f>E32/'- 3 -'!E32</f>
        <v>0.10829262684868088</v>
      </c>
      <c r="G32" s="116">
        <v>311</v>
      </c>
      <c r="H32" s="222">
        <f>G32/'- 3 -'!E32</f>
        <v>3.561018277183938E-05</v>
      </c>
    </row>
    <row r="33" spans="1:8" ht="12.75">
      <c r="A33" s="112">
        <v>24</v>
      </c>
      <c r="B33" s="113" t="s">
        <v>166</v>
      </c>
      <c r="C33" s="113">
        <v>40474</v>
      </c>
      <c r="D33" s="220">
        <f>C33/'- 3 -'!E33</f>
        <v>0.0019371229995091383</v>
      </c>
      <c r="E33" s="113">
        <v>619987</v>
      </c>
      <c r="F33" s="220">
        <f>E33/'- 3 -'!E33</f>
        <v>0.029673150098746656</v>
      </c>
      <c r="G33" s="113">
        <v>1022</v>
      </c>
      <c r="H33" s="220">
        <f>G33/'- 3 -'!E33</f>
        <v>4.8913863356681805E-05</v>
      </c>
    </row>
    <row r="34" spans="1:8" ht="12.75">
      <c r="A34" s="115">
        <v>25</v>
      </c>
      <c r="B34" s="116" t="s">
        <v>167</v>
      </c>
      <c r="C34" s="116">
        <v>33313</v>
      </c>
      <c r="D34" s="222">
        <f>C34/'- 3 -'!E34</f>
        <v>0.0036254411000497897</v>
      </c>
      <c r="E34" s="116">
        <v>720749</v>
      </c>
      <c r="F34" s="222">
        <f>E34/'- 3 -'!E34</f>
        <v>0.07843883911445339</v>
      </c>
      <c r="G34" s="116">
        <v>2305</v>
      </c>
      <c r="H34" s="222">
        <f>G34/'- 3 -'!E34</f>
        <v>0.0002508522719543351</v>
      </c>
    </row>
    <row r="35" spans="1:8" ht="12.75">
      <c r="A35" s="112">
        <v>26</v>
      </c>
      <c r="B35" s="113" t="s">
        <v>168</v>
      </c>
      <c r="C35" s="113">
        <v>75024</v>
      </c>
      <c r="D35" s="220">
        <f>C35/'- 3 -'!E35</f>
        <v>0.005651775336506406</v>
      </c>
      <c r="E35" s="113">
        <v>476532</v>
      </c>
      <c r="F35" s="220">
        <f>E35/'- 3 -'!E35</f>
        <v>0.03589853653039121</v>
      </c>
      <c r="G35" s="113">
        <v>10924</v>
      </c>
      <c r="H35" s="220">
        <f>G35/'- 3 -'!E35</f>
        <v>0.0008229365773085408</v>
      </c>
    </row>
    <row r="36" spans="1:8" ht="12.75">
      <c r="A36" s="115">
        <v>27</v>
      </c>
      <c r="B36" s="116" t="s">
        <v>169</v>
      </c>
      <c r="C36" s="116">
        <v>41981</v>
      </c>
      <c r="D36" s="222">
        <f>C36/'- 3 -'!E36</f>
        <v>0.007743013332679183</v>
      </c>
      <c r="E36" s="116">
        <v>500473</v>
      </c>
      <c r="F36" s="222">
        <f>E36/'- 3 -'!E36</f>
        <v>0.09230768947014004</v>
      </c>
      <c r="G36" s="116">
        <v>0</v>
      </c>
      <c r="H36" s="222">
        <f>G36/'- 3 -'!E36</f>
        <v>0</v>
      </c>
    </row>
    <row r="37" spans="1:8" ht="12.75">
      <c r="A37" s="112">
        <v>28</v>
      </c>
      <c r="B37" s="113" t="s">
        <v>170</v>
      </c>
      <c r="C37" s="113">
        <v>43729</v>
      </c>
      <c r="D37" s="220">
        <f>C37/'- 3 -'!E37</f>
        <v>0.007741436824412302</v>
      </c>
      <c r="E37" s="113">
        <v>416910</v>
      </c>
      <c r="F37" s="220">
        <f>E37/'- 3 -'!E37</f>
        <v>0.07380645398855983</v>
      </c>
      <c r="G37" s="113">
        <v>0</v>
      </c>
      <c r="H37" s="220">
        <f>G37/'- 3 -'!E37</f>
        <v>0</v>
      </c>
    </row>
    <row r="38" spans="1:8" ht="12.75">
      <c r="A38" s="115">
        <v>29</v>
      </c>
      <c r="B38" s="116" t="s">
        <v>171</v>
      </c>
      <c r="C38" s="116">
        <v>13181</v>
      </c>
      <c r="D38" s="222">
        <f>C38/'- 3 -'!E38</f>
        <v>0.0015716623129955253</v>
      </c>
      <c r="E38" s="116">
        <v>566768</v>
      </c>
      <c r="F38" s="222">
        <f>E38/'- 3 -'!E38</f>
        <v>0.06757969090447219</v>
      </c>
      <c r="G38" s="116">
        <v>0</v>
      </c>
      <c r="H38" s="222">
        <f>G38/'- 3 -'!E38</f>
        <v>0</v>
      </c>
    </row>
    <row r="39" spans="1:8" ht="12.75">
      <c r="A39" s="112">
        <v>30</v>
      </c>
      <c r="B39" s="113" t="s">
        <v>172</v>
      </c>
      <c r="C39" s="113">
        <v>23659</v>
      </c>
      <c r="D39" s="220">
        <f>C39/'- 3 -'!E39</f>
        <v>0.002772533322489606</v>
      </c>
      <c r="E39" s="113">
        <v>812068</v>
      </c>
      <c r="F39" s="220">
        <f>E39/'- 3 -'!E39</f>
        <v>0.09516402173073626</v>
      </c>
      <c r="G39" s="113">
        <v>0</v>
      </c>
      <c r="H39" s="220">
        <f>G39/'- 3 -'!E39</f>
        <v>0</v>
      </c>
    </row>
    <row r="40" spans="1:8" ht="12.75">
      <c r="A40" s="115">
        <v>31</v>
      </c>
      <c r="B40" s="116" t="s">
        <v>173</v>
      </c>
      <c r="C40" s="116">
        <v>46829</v>
      </c>
      <c r="D40" s="222">
        <f>C40/'- 3 -'!E40</f>
        <v>0.0050515941339847725</v>
      </c>
      <c r="E40" s="116">
        <v>574989</v>
      </c>
      <c r="F40" s="222">
        <f>E40/'- 3 -'!E40</f>
        <v>0.06202590402327127</v>
      </c>
      <c r="G40" s="116">
        <v>3289</v>
      </c>
      <c r="H40" s="222">
        <f>G40/'- 3 -'!E40</f>
        <v>0.0003547949583949244</v>
      </c>
    </row>
    <row r="41" spans="1:8" ht="12.75">
      <c r="A41" s="112">
        <v>32</v>
      </c>
      <c r="B41" s="113" t="s">
        <v>174</v>
      </c>
      <c r="C41" s="113">
        <v>38143</v>
      </c>
      <c r="D41" s="220">
        <f>C41/'- 3 -'!E41</f>
        <v>0.006102475772004862</v>
      </c>
      <c r="E41" s="113">
        <v>639570</v>
      </c>
      <c r="F41" s="220">
        <f>E41/'- 3 -'!E41</f>
        <v>0.10232442203028472</v>
      </c>
      <c r="G41" s="113">
        <v>420</v>
      </c>
      <c r="H41" s="220">
        <f>G41/'- 3 -'!E41</f>
        <v>6.719554896683644E-05</v>
      </c>
    </row>
    <row r="42" spans="1:8" ht="12.75">
      <c r="A42" s="115">
        <v>33</v>
      </c>
      <c r="B42" s="116" t="s">
        <v>175</v>
      </c>
      <c r="C42" s="116">
        <v>48898</v>
      </c>
      <c r="D42" s="222">
        <f>C42/'- 3 -'!E42</f>
        <v>0.004338186563847144</v>
      </c>
      <c r="E42" s="116">
        <v>534923</v>
      </c>
      <c r="F42" s="222">
        <f>E42/'- 3 -'!E42</f>
        <v>0.047457887261090556</v>
      </c>
      <c r="G42" s="116">
        <v>0</v>
      </c>
      <c r="H42" s="222">
        <f>G42/'- 3 -'!E42</f>
        <v>0</v>
      </c>
    </row>
    <row r="43" spans="1:8" ht="12.75">
      <c r="A43" s="112">
        <v>34</v>
      </c>
      <c r="B43" s="113" t="s">
        <v>176</v>
      </c>
      <c r="C43" s="113">
        <v>22329</v>
      </c>
      <c r="D43" s="220">
        <f>C43/'- 3 -'!E43</f>
        <v>0.004310703475377985</v>
      </c>
      <c r="E43" s="113">
        <v>500907</v>
      </c>
      <c r="F43" s="220">
        <f>E43/'- 3 -'!E43</f>
        <v>0.09670211589149359</v>
      </c>
      <c r="G43" s="113">
        <v>14998</v>
      </c>
      <c r="H43" s="220">
        <f>G43/'- 3 -'!E43</f>
        <v>0.0028954243684768247</v>
      </c>
    </row>
    <row r="44" spans="1:8" ht="12.75">
      <c r="A44" s="115">
        <v>35</v>
      </c>
      <c r="B44" s="116" t="s">
        <v>177</v>
      </c>
      <c r="C44" s="116">
        <v>74914</v>
      </c>
      <c r="D44" s="222">
        <f>C44/'- 3 -'!E44</f>
        <v>0.005983677278560249</v>
      </c>
      <c r="E44" s="116">
        <v>1015577</v>
      </c>
      <c r="F44" s="222">
        <f>E44/'- 3 -'!E44</f>
        <v>0.08111814907131354</v>
      </c>
      <c r="G44" s="116">
        <v>904</v>
      </c>
      <c r="H44" s="222">
        <f>G44/'- 3 -'!E44</f>
        <v>7.22060530717685E-05</v>
      </c>
    </row>
    <row r="45" spans="1:8" ht="12.75">
      <c r="A45" s="112">
        <v>36</v>
      </c>
      <c r="B45" s="113" t="s">
        <v>178</v>
      </c>
      <c r="C45" s="113">
        <v>47489</v>
      </c>
      <c r="D45" s="220">
        <f>C45/'- 3 -'!E45</f>
        <v>0.0067758512866425424</v>
      </c>
      <c r="E45" s="113">
        <v>735582</v>
      </c>
      <c r="F45" s="220">
        <f>E45/'- 3 -'!E45</f>
        <v>0.10495471037779475</v>
      </c>
      <c r="G45" s="113">
        <v>7951</v>
      </c>
      <c r="H45" s="220">
        <f>G45/'- 3 -'!E45</f>
        <v>0.0011344688997472017</v>
      </c>
    </row>
    <row r="46" spans="1:8" ht="12.75">
      <c r="A46" s="115">
        <v>37</v>
      </c>
      <c r="B46" s="116" t="s">
        <v>179</v>
      </c>
      <c r="C46" s="116">
        <v>34918</v>
      </c>
      <c r="D46" s="222">
        <f>C46/'- 3 -'!E46</f>
        <v>0.005556395887456132</v>
      </c>
      <c r="E46" s="116">
        <v>684898</v>
      </c>
      <c r="F46" s="222">
        <f>E46/'- 3 -'!E46</f>
        <v>0.10898575034443353</v>
      </c>
      <c r="G46" s="116">
        <v>-48</v>
      </c>
      <c r="H46" s="222">
        <f>G46/'- 3 -'!E46</f>
        <v>-7.638095039747245E-06</v>
      </c>
    </row>
    <row r="47" spans="1:8" ht="12.75">
      <c r="A47" s="112">
        <v>38</v>
      </c>
      <c r="B47" s="113" t="s">
        <v>180</v>
      </c>
      <c r="C47" s="113">
        <v>37729</v>
      </c>
      <c r="D47" s="220">
        <f>C47/'- 3 -'!E47</f>
        <v>0.00448266607007093</v>
      </c>
      <c r="E47" s="113">
        <v>834103</v>
      </c>
      <c r="F47" s="220">
        <f>E47/'- 3 -'!E47</f>
        <v>0.09910162519664907</v>
      </c>
      <c r="G47" s="113">
        <v>897</v>
      </c>
      <c r="H47" s="220">
        <f>G47/'- 3 -'!E47</f>
        <v>0.00010657455710073482</v>
      </c>
    </row>
    <row r="48" spans="1:8" ht="12.75">
      <c r="A48" s="115">
        <v>39</v>
      </c>
      <c r="B48" s="116" t="s">
        <v>181</v>
      </c>
      <c r="C48" s="116">
        <v>54534</v>
      </c>
      <c r="D48" s="222">
        <f>C48/'- 3 -'!E48</f>
        <v>0.003966030635612154</v>
      </c>
      <c r="E48" s="116">
        <v>961223</v>
      </c>
      <c r="F48" s="222">
        <f>E48/'- 3 -'!E48</f>
        <v>0.06990574441000148</v>
      </c>
      <c r="G48" s="116">
        <v>12176</v>
      </c>
      <c r="H48" s="222">
        <f>G48/'- 3 -'!E48</f>
        <v>0.0008855097557342866</v>
      </c>
    </row>
    <row r="49" spans="1:8" ht="12.75">
      <c r="A49" s="112">
        <v>40</v>
      </c>
      <c r="B49" s="113" t="s">
        <v>182</v>
      </c>
      <c r="C49" s="113">
        <v>65613</v>
      </c>
      <c r="D49" s="220">
        <f>C49/'- 3 -'!E49</f>
        <v>0.0016839861725930166</v>
      </c>
      <c r="E49" s="113">
        <v>884043</v>
      </c>
      <c r="F49" s="220">
        <f>E49/'- 3 -'!E49</f>
        <v>0.022689347964239527</v>
      </c>
      <c r="G49" s="113">
        <v>0</v>
      </c>
      <c r="H49" s="220">
        <f>G49/'- 3 -'!E49</f>
        <v>0</v>
      </c>
    </row>
    <row r="50" spans="1:8" ht="12.75">
      <c r="A50" s="115">
        <v>41</v>
      </c>
      <c r="B50" s="116" t="s">
        <v>183</v>
      </c>
      <c r="C50" s="116">
        <v>47704</v>
      </c>
      <c r="D50" s="222">
        <f>C50/'- 3 -'!E50</f>
        <v>0.0041500338499532744</v>
      </c>
      <c r="E50" s="116">
        <v>860448</v>
      </c>
      <c r="F50" s="222">
        <f>E50/'- 3 -'!E50</f>
        <v>0.07485511332644212</v>
      </c>
      <c r="G50" s="116">
        <v>0</v>
      </c>
      <c r="H50" s="222">
        <f>G50/'- 3 -'!E50</f>
        <v>0</v>
      </c>
    </row>
    <row r="51" spans="1:8" ht="12.75">
      <c r="A51" s="112">
        <v>42</v>
      </c>
      <c r="B51" s="113" t="s">
        <v>184</v>
      </c>
      <c r="C51" s="113">
        <v>21760.55</v>
      </c>
      <c r="D51" s="220">
        <f>C51/'- 3 -'!E51</f>
        <v>0.0030716621415140806</v>
      </c>
      <c r="E51" s="113">
        <v>569309.46</v>
      </c>
      <c r="F51" s="220">
        <f>E51/'- 3 -'!E51</f>
        <v>0.08036222958922568</v>
      </c>
      <c r="G51" s="113">
        <v>2266.97</v>
      </c>
      <c r="H51" s="220">
        <f>G51/'- 3 -'!E51</f>
        <v>0.00031999953700380623</v>
      </c>
    </row>
    <row r="52" spans="1:8" ht="12.75">
      <c r="A52" s="115">
        <v>43</v>
      </c>
      <c r="B52" s="116" t="s">
        <v>185</v>
      </c>
      <c r="C52" s="116">
        <v>29599</v>
      </c>
      <c r="D52" s="222">
        <f>C52/'- 3 -'!E52</f>
        <v>0.004726872555537439</v>
      </c>
      <c r="E52" s="116">
        <v>552248</v>
      </c>
      <c r="F52" s="222">
        <f>E52/'- 3 -'!E52</f>
        <v>0.08819236849388289</v>
      </c>
      <c r="G52" s="116">
        <v>1035</v>
      </c>
      <c r="H52" s="222">
        <f>G52/'- 3 -'!E52</f>
        <v>0.00016528643180449505</v>
      </c>
    </row>
    <row r="53" spans="1:8" ht="12.75">
      <c r="A53" s="112">
        <v>44</v>
      </c>
      <c r="B53" s="113" t="s">
        <v>186</v>
      </c>
      <c r="C53" s="113">
        <v>12087</v>
      </c>
      <c r="D53" s="220">
        <f>C53/'- 3 -'!E53</f>
        <v>0.0014365290548608628</v>
      </c>
      <c r="E53" s="113">
        <v>644351</v>
      </c>
      <c r="F53" s="220">
        <f>E53/'- 3 -'!E53</f>
        <v>0.0765805355364153</v>
      </c>
      <c r="G53" s="113">
        <v>0</v>
      </c>
      <c r="H53" s="220">
        <f>G53/'- 3 -'!E53</f>
        <v>0</v>
      </c>
    </row>
    <row r="54" spans="1:8" ht="12.75">
      <c r="A54" s="115">
        <v>45</v>
      </c>
      <c r="B54" s="116" t="s">
        <v>187</v>
      </c>
      <c r="C54" s="116">
        <v>61713</v>
      </c>
      <c r="D54" s="222">
        <f>C54/'- 3 -'!E54</f>
        <v>0.005768641874770752</v>
      </c>
      <c r="E54" s="116">
        <v>247290</v>
      </c>
      <c r="F54" s="222">
        <f>E54/'- 3 -'!E54</f>
        <v>0.023115509685350887</v>
      </c>
      <c r="G54" s="116">
        <v>5704</v>
      </c>
      <c r="H54" s="222">
        <f>G54/'- 3 -'!E54</f>
        <v>0.00053318317459356</v>
      </c>
    </row>
    <row r="55" spans="1:8" ht="12.75">
      <c r="A55" s="112">
        <v>46</v>
      </c>
      <c r="B55" s="113" t="s">
        <v>188</v>
      </c>
      <c r="C55" s="113">
        <v>0</v>
      </c>
      <c r="D55" s="220">
        <f>C55/'- 3 -'!E55</f>
        <v>0</v>
      </c>
      <c r="E55" s="113">
        <v>141026</v>
      </c>
      <c r="F55" s="220">
        <f>E55/'- 3 -'!E55</f>
        <v>0.013634248564148093</v>
      </c>
      <c r="G55" s="113">
        <v>195</v>
      </c>
      <c r="H55" s="220">
        <f>G55/'- 3 -'!E55</f>
        <v>1.885239934486462E-05</v>
      </c>
    </row>
    <row r="56" spans="1:8" ht="12.75">
      <c r="A56" s="115">
        <v>47</v>
      </c>
      <c r="B56" s="116" t="s">
        <v>189</v>
      </c>
      <c r="C56" s="116">
        <v>5084</v>
      </c>
      <c r="D56" s="222">
        <f>C56/'- 3 -'!E56</f>
        <v>0.0006542715412212949</v>
      </c>
      <c r="E56" s="116">
        <v>292043</v>
      </c>
      <c r="F56" s="222">
        <f>E56/'- 3 -'!E56</f>
        <v>0.03758367893644583</v>
      </c>
      <c r="G56" s="116">
        <v>945</v>
      </c>
      <c r="H56" s="222">
        <f>G56/'- 3 -'!E56</f>
        <v>0.00012161420268570488</v>
      </c>
    </row>
    <row r="57" spans="1:8" ht="12.75">
      <c r="A57" s="112">
        <v>48</v>
      </c>
      <c r="B57" s="113" t="s">
        <v>190</v>
      </c>
      <c r="C57" s="113">
        <v>71760</v>
      </c>
      <c r="D57" s="220">
        <f>C57/'- 3 -'!E57</f>
        <v>0.0013592120462902696</v>
      </c>
      <c r="E57" s="113">
        <v>2258359</v>
      </c>
      <c r="F57" s="220">
        <f>E57/'- 3 -'!E57</f>
        <v>0.04277576306644435</v>
      </c>
      <c r="G57" s="113">
        <v>45915</v>
      </c>
      <c r="H57" s="220">
        <f>G57/'- 3 -'!E57</f>
        <v>0.0008696797812906595</v>
      </c>
    </row>
    <row r="58" spans="1:8" ht="12.75">
      <c r="A58" s="115">
        <v>49</v>
      </c>
      <c r="B58" s="116" t="s">
        <v>191</v>
      </c>
      <c r="C58" s="116">
        <v>80865</v>
      </c>
      <c r="D58" s="222">
        <f>C58/'- 3 -'!E58</f>
        <v>0.0028293671692500746</v>
      </c>
      <c r="E58" s="116">
        <v>1398875</v>
      </c>
      <c r="F58" s="222">
        <f>E58/'- 3 -'!E58</f>
        <v>0.04894492053279784</v>
      </c>
      <c r="G58" s="116">
        <v>144719</v>
      </c>
      <c r="H58" s="222">
        <f>G58/'- 3 -'!E58</f>
        <v>0.0050635403124553455</v>
      </c>
    </row>
    <row r="59" spans="1:8" ht="12.75">
      <c r="A59" s="112">
        <v>2264</v>
      </c>
      <c r="B59" s="113" t="s">
        <v>192</v>
      </c>
      <c r="C59" s="113">
        <v>11773</v>
      </c>
      <c r="D59" s="220">
        <f>C59/'- 3 -'!E59</f>
        <v>0.006392699518687772</v>
      </c>
      <c r="E59" s="113">
        <v>42187</v>
      </c>
      <c r="F59" s="220">
        <f>E59/'- 3 -'!E59</f>
        <v>0.02290739952390054</v>
      </c>
      <c r="G59" s="113">
        <v>0</v>
      </c>
      <c r="H59" s="220">
        <f>G59/'- 3 -'!E59</f>
        <v>0</v>
      </c>
    </row>
    <row r="60" spans="1:8" ht="12.75">
      <c r="A60" s="115">
        <v>2309</v>
      </c>
      <c r="B60" s="116" t="s">
        <v>193</v>
      </c>
      <c r="C60" s="116">
        <v>0</v>
      </c>
      <c r="D60" s="222">
        <f>C60/'- 3 -'!E60</f>
        <v>0</v>
      </c>
      <c r="E60" s="116">
        <v>26420</v>
      </c>
      <c r="F60" s="222">
        <f>E60/'- 3 -'!E60</f>
        <v>0.012794040166119135</v>
      </c>
      <c r="G60" s="116">
        <v>0</v>
      </c>
      <c r="H60" s="222">
        <f>G60/'- 3 -'!E60</f>
        <v>0</v>
      </c>
    </row>
    <row r="61" spans="1:8" ht="12.75">
      <c r="A61" s="112">
        <v>2312</v>
      </c>
      <c r="B61" s="113" t="s">
        <v>194</v>
      </c>
      <c r="C61" s="113">
        <v>0</v>
      </c>
      <c r="D61" s="220">
        <f>C61/'- 3 -'!E61</f>
        <v>0</v>
      </c>
      <c r="E61" s="113">
        <v>0</v>
      </c>
      <c r="F61" s="220">
        <f>E61/'- 3 -'!E61</f>
        <v>0</v>
      </c>
      <c r="G61" s="113">
        <v>0</v>
      </c>
      <c r="H61" s="220">
        <f>G61/'- 3 -'!E61</f>
        <v>0</v>
      </c>
    </row>
    <row r="62" spans="1:8" ht="12.75">
      <c r="A62" s="115">
        <v>2355</v>
      </c>
      <c r="B62" s="116" t="s">
        <v>196</v>
      </c>
      <c r="C62" s="116">
        <v>0</v>
      </c>
      <c r="D62" s="222">
        <f>C62/'- 3 -'!E62</f>
        <v>0</v>
      </c>
      <c r="E62" s="116">
        <v>30522</v>
      </c>
      <c r="F62" s="222">
        <f>E62/'- 3 -'!E62</f>
        <v>0.0013440279998312165</v>
      </c>
      <c r="G62" s="116">
        <v>7475</v>
      </c>
      <c r="H62" s="222">
        <f>G62/'- 3 -'!E62</f>
        <v>0.0003291595995917156</v>
      </c>
    </row>
    <row r="63" spans="1:8" ht="12.75">
      <c r="A63" s="112">
        <v>2439</v>
      </c>
      <c r="B63" s="113" t="s">
        <v>197</v>
      </c>
      <c r="C63" s="113">
        <v>0</v>
      </c>
      <c r="D63" s="220">
        <f>C63/'- 3 -'!E63</f>
        <v>0</v>
      </c>
      <c r="E63" s="113">
        <v>84155.02</v>
      </c>
      <c r="F63" s="220">
        <f>E63/'- 3 -'!E63</f>
        <v>0.08285020956406919</v>
      </c>
      <c r="G63" s="113">
        <v>0</v>
      </c>
      <c r="H63" s="220">
        <f>G63/'- 3 -'!E63</f>
        <v>0</v>
      </c>
    </row>
    <row r="64" spans="1:8" ht="12.75">
      <c r="A64" s="115">
        <v>2460</v>
      </c>
      <c r="B64" s="116" t="s">
        <v>198</v>
      </c>
      <c r="C64" s="116">
        <v>0</v>
      </c>
      <c r="D64" s="222">
        <f>C64/'- 3 -'!E64</f>
        <v>0</v>
      </c>
      <c r="E64" s="116">
        <v>0</v>
      </c>
      <c r="F64" s="222">
        <f>E64/'- 3 -'!E64</f>
        <v>0</v>
      </c>
      <c r="G64" s="116">
        <v>0</v>
      </c>
      <c r="H64" s="222">
        <f>G64/'- 3 -'!E64</f>
        <v>0</v>
      </c>
    </row>
    <row r="65" spans="1:8" ht="12.75">
      <c r="A65" s="112">
        <v>3000</v>
      </c>
      <c r="B65" s="113" t="s">
        <v>199</v>
      </c>
      <c r="C65" s="113">
        <v>0</v>
      </c>
      <c r="D65" s="220">
        <f>C65/'- 3 -'!E65</f>
        <v>0</v>
      </c>
      <c r="E65" s="113">
        <v>0</v>
      </c>
      <c r="F65" s="220">
        <f>E65/'- 3 -'!E65</f>
        <v>0</v>
      </c>
      <c r="G65" s="113">
        <v>0</v>
      </c>
      <c r="H65" s="220">
        <f>G65/'- 3 -'!E65</f>
        <v>0</v>
      </c>
    </row>
    <row r="66" spans="4:8" ht="4.5" customHeight="1">
      <c r="D66" s="257"/>
      <c r="F66" s="257"/>
      <c r="H66" s="257"/>
    </row>
    <row r="67" spans="1:8" ht="12.75">
      <c r="A67" s="119"/>
      <c r="B67" s="24" t="s">
        <v>200</v>
      </c>
      <c r="C67" s="25">
        <f>SUM(C11:C65)</f>
        <v>2877889.01</v>
      </c>
      <c r="D67" s="26">
        <f>C67/'- 3 -'!E67</f>
        <v>0.0025373716920515555</v>
      </c>
      <c r="E67" s="90">
        <f>SUM(E11:E65)</f>
        <v>38504103.400000006</v>
      </c>
      <c r="F67" s="91">
        <f>E67/'- 3 -'!E67</f>
        <v>0.03394822442960928</v>
      </c>
      <c r="G67" s="90">
        <f>SUM(G11:G65)</f>
        <v>407249.87</v>
      </c>
      <c r="H67" s="91">
        <f>G67/'- 3 -'!E67</f>
        <v>0.00035906328845172384</v>
      </c>
    </row>
    <row r="68" ht="4.5" customHeight="1"/>
    <row r="69" spans="1:8" ht="12.75">
      <c r="A69" s="115">
        <v>2155</v>
      </c>
      <c r="B69" s="116" t="s">
        <v>201</v>
      </c>
      <c r="C69" s="116">
        <v>0</v>
      </c>
      <c r="D69" s="222">
        <f>C69/'- 3 -'!E69</f>
        <v>0</v>
      </c>
      <c r="E69" s="116">
        <v>0</v>
      </c>
      <c r="F69" s="222">
        <f>E69/'- 3 -'!E69</f>
        <v>0</v>
      </c>
      <c r="G69" s="116">
        <v>0</v>
      </c>
      <c r="H69" s="222">
        <f>G69/'- 3 -'!E69</f>
        <v>0</v>
      </c>
    </row>
    <row r="70" spans="1:8" ht="12.75">
      <c r="A70" s="112">
        <v>2408</v>
      </c>
      <c r="B70" s="113" t="s">
        <v>203</v>
      </c>
      <c r="C70" s="113">
        <v>0</v>
      </c>
      <c r="D70" s="220">
        <f>C70/'- 3 -'!E70</f>
        <v>0</v>
      </c>
      <c r="E70" s="113">
        <v>2973</v>
      </c>
      <c r="F70" s="220">
        <f>E70/'- 3 -'!E70</f>
        <v>0.0012444474954500019</v>
      </c>
      <c r="G70" s="113">
        <v>0</v>
      </c>
      <c r="H70" s="220">
        <f>G70/'- 3 -'!E70</f>
        <v>0</v>
      </c>
    </row>
    <row r="71" ht="6.75" customHeight="1"/>
    <row r="72" spans="1:6" ht="12" customHeight="1">
      <c r="A72" s="5"/>
      <c r="B72" s="5"/>
      <c r="E72" s="170"/>
      <c r="F72" s="170"/>
    </row>
    <row r="73" spans="1:6" ht="12" customHeight="1">
      <c r="A73" s="5"/>
      <c r="B73" s="5"/>
      <c r="E73" s="170"/>
      <c r="F73" s="170"/>
    </row>
    <row r="74" spans="1:6" ht="12" customHeight="1">
      <c r="A74" s="5"/>
      <c r="B74" s="5"/>
      <c r="E74" s="170"/>
      <c r="F74" s="170"/>
    </row>
    <row r="75" spans="1:6" ht="12" customHeight="1">
      <c r="A75" s="5"/>
      <c r="B75" s="5"/>
      <c r="E75" s="170"/>
      <c r="F75" s="170"/>
    </row>
    <row r="76" spans="1:2" ht="12" customHeight="1">
      <c r="A76" s="5"/>
      <c r="B76" s="5"/>
    </row>
    <row r="77" ht="12" customHeight="1"/>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28.xml><?xml version="1.0" encoding="utf-8"?>
<worksheet xmlns="http://schemas.openxmlformats.org/spreadsheetml/2006/main" xmlns:r="http://schemas.openxmlformats.org/officeDocument/2006/relationships">
  <sheetPr codeName="Sheet28">
    <pageSetUpPr fitToPage="1"/>
  </sheetPr>
  <dimension ref="A1:H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6.83203125" style="97" customWidth="1"/>
    <col min="4" max="4" width="15.83203125" style="97" customWidth="1"/>
    <col min="5" max="5" width="16.83203125" style="97" customWidth="1"/>
    <col min="6" max="6" width="15.83203125" style="97" customWidth="1"/>
    <col min="7" max="7" width="16.83203125" style="97" customWidth="1"/>
    <col min="8" max="16384" width="15.83203125" style="97" customWidth="1"/>
  </cols>
  <sheetData>
    <row r="1" spans="1:8" ht="6.75" customHeight="1">
      <c r="A1" s="20"/>
      <c r="B1" s="95"/>
      <c r="C1" s="161"/>
      <c r="D1" s="161"/>
      <c r="E1" s="161"/>
      <c r="F1" s="161"/>
      <c r="G1" s="161"/>
      <c r="H1" s="161"/>
    </row>
    <row r="2" spans="1:8" ht="12.75">
      <c r="A2" s="7"/>
      <c r="B2" s="98"/>
      <c r="C2" s="224" t="s">
        <v>0</v>
      </c>
      <c r="D2" s="224"/>
      <c r="E2" s="224"/>
      <c r="F2" s="224"/>
      <c r="G2" s="245"/>
      <c r="H2" s="250" t="s">
        <v>404</v>
      </c>
    </row>
    <row r="3" spans="1:8" ht="12.75">
      <c r="A3" s="8"/>
      <c r="B3" s="101"/>
      <c r="C3" s="227" t="str">
        <f>YEAR</f>
        <v>OPERATING FUND ACTUAL 1997/98</v>
      </c>
      <c r="D3" s="227"/>
      <c r="E3" s="227"/>
      <c r="F3" s="227"/>
      <c r="G3" s="246"/>
      <c r="H3" s="251"/>
    </row>
    <row r="4" spans="1:8" ht="12.75">
      <c r="A4" s="9"/>
      <c r="C4" s="161"/>
      <c r="D4" s="161"/>
      <c r="E4" s="161"/>
      <c r="F4" s="161"/>
      <c r="G4" s="161"/>
      <c r="H4" s="161"/>
    </row>
    <row r="5" spans="1:8" ht="12.75">
      <c r="A5" s="9"/>
      <c r="C5" s="65"/>
      <c r="D5" s="161"/>
      <c r="E5" s="161"/>
      <c r="F5" s="161"/>
      <c r="G5" s="161"/>
      <c r="H5" s="161"/>
    </row>
    <row r="6" spans="1:8" ht="16.5">
      <c r="A6" s="9"/>
      <c r="C6" s="430" t="s">
        <v>492</v>
      </c>
      <c r="D6" s="174"/>
      <c r="E6" s="146"/>
      <c r="F6" s="147"/>
      <c r="G6" s="161"/>
      <c r="H6" s="172"/>
    </row>
    <row r="7" spans="3:8" ht="12.75">
      <c r="C7" s="76" t="s">
        <v>68</v>
      </c>
      <c r="D7" s="75"/>
      <c r="E7" s="76" t="s">
        <v>3</v>
      </c>
      <c r="F7" s="75"/>
      <c r="G7" s="203"/>
      <c r="H7" s="161"/>
    </row>
    <row r="8" spans="1:8" ht="12.75">
      <c r="A8" s="109"/>
      <c r="B8" s="54"/>
      <c r="C8" s="77" t="s">
        <v>97</v>
      </c>
      <c r="D8" s="79"/>
      <c r="E8" s="77" t="s">
        <v>66</v>
      </c>
      <c r="F8" s="79"/>
      <c r="G8" s="161"/>
      <c r="H8" s="161"/>
    </row>
    <row r="9" spans="1:6" ht="12.75">
      <c r="A9" s="60" t="s">
        <v>121</v>
      </c>
      <c r="B9" s="61" t="s">
        <v>122</v>
      </c>
      <c r="C9" s="255" t="s">
        <v>123</v>
      </c>
      <c r="D9" s="152" t="s">
        <v>124</v>
      </c>
      <c r="E9" s="152" t="s">
        <v>123</v>
      </c>
      <c r="F9" s="152" t="s">
        <v>124</v>
      </c>
    </row>
    <row r="10" spans="1:2" ht="4.5" customHeight="1">
      <c r="A10" s="86"/>
      <c r="B10" s="86"/>
    </row>
    <row r="11" spans="1:6" ht="12.75">
      <c r="A11" s="112">
        <v>1</v>
      </c>
      <c r="B11" s="113" t="s">
        <v>144</v>
      </c>
      <c r="C11" s="113">
        <v>0</v>
      </c>
      <c r="D11" s="220">
        <f>C11/'- 3 -'!E11</f>
        <v>0</v>
      </c>
      <c r="E11" s="113">
        <v>151763</v>
      </c>
      <c r="F11" s="220">
        <f>E11/'- 3 -'!E11</f>
        <v>0.0007171418382939516</v>
      </c>
    </row>
    <row r="12" spans="1:6" ht="12.75">
      <c r="A12" s="115">
        <v>2</v>
      </c>
      <c r="B12" s="116" t="s">
        <v>145</v>
      </c>
      <c r="C12" s="116">
        <v>0</v>
      </c>
      <c r="D12" s="222">
        <f>C12/'- 3 -'!E12</f>
        <v>0</v>
      </c>
      <c r="E12" s="116">
        <v>0</v>
      </c>
      <c r="F12" s="222">
        <f>E12/'- 3 -'!E12</f>
        <v>0</v>
      </c>
    </row>
    <row r="13" spans="1:6" ht="12.75">
      <c r="A13" s="112">
        <v>3</v>
      </c>
      <c r="B13" s="113" t="s">
        <v>146</v>
      </c>
      <c r="C13" s="113">
        <v>0</v>
      </c>
      <c r="D13" s="220">
        <f>C13/'- 3 -'!E13</f>
        <v>0</v>
      </c>
      <c r="E13" s="113">
        <v>1450</v>
      </c>
      <c r="F13" s="220">
        <f>E13/'- 3 -'!E13</f>
        <v>3.898940012656766E-05</v>
      </c>
    </row>
    <row r="14" spans="1:6" ht="12.75">
      <c r="A14" s="115">
        <v>4</v>
      </c>
      <c r="B14" s="116" t="s">
        <v>147</v>
      </c>
      <c r="C14" s="116">
        <v>0</v>
      </c>
      <c r="D14" s="222">
        <f>C14/'- 3 -'!E14</f>
        <v>0</v>
      </c>
      <c r="E14" s="116">
        <v>19008</v>
      </c>
      <c r="F14" s="222">
        <f>E14/'- 3 -'!E14</f>
        <v>0.0006755610563360984</v>
      </c>
    </row>
    <row r="15" spans="1:6" ht="12.75">
      <c r="A15" s="112">
        <v>5</v>
      </c>
      <c r="B15" s="113" t="s">
        <v>148</v>
      </c>
      <c r="C15" s="113">
        <v>0</v>
      </c>
      <c r="D15" s="220">
        <f>C15/'- 3 -'!E15</f>
        <v>0</v>
      </c>
      <c r="E15" s="113">
        <v>100090</v>
      </c>
      <c r="F15" s="220">
        <f>E15/'- 3 -'!E15</f>
        <v>0.002392913476035673</v>
      </c>
    </row>
    <row r="16" spans="1:6" ht="12.75">
      <c r="A16" s="115">
        <v>6</v>
      </c>
      <c r="B16" s="116" t="s">
        <v>149</v>
      </c>
      <c r="C16" s="116">
        <v>0</v>
      </c>
      <c r="D16" s="222">
        <f>C16/'- 3 -'!E16</f>
        <v>0</v>
      </c>
      <c r="E16" s="116">
        <v>66250</v>
      </c>
      <c r="F16" s="222">
        <f>E16/'- 3 -'!E16</f>
        <v>0.0012561327005508763</v>
      </c>
    </row>
    <row r="17" spans="1:6" ht="12.75">
      <c r="A17" s="112">
        <v>8</v>
      </c>
      <c r="B17" s="113" t="s">
        <v>150</v>
      </c>
      <c r="C17" s="113">
        <v>0</v>
      </c>
      <c r="D17" s="220">
        <f>C17/'- 3 -'!E17</f>
        <v>0</v>
      </c>
      <c r="E17" s="113">
        <v>4804</v>
      </c>
      <c r="F17" s="220">
        <f>E17/'- 3 -'!E17</f>
        <v>0.0006786592326827821</v>
      </c>
    </row>
    <row r="18" spans="1:6" ht="12.75">
      <c r="A18" s="115">
        <v>9</v>
      </c>
      <c r="B18" s="116" t="s">
        <v>151</v>
      </c>
      <c r="C18" s="17">
        <v>0</v>
      </c>
      <c r="D18" s="222">
        <f>C18/'- 3 -'!E18</f>
        <v>0</v>
      </c>
      <c r="E18" s="116">
        <v>5101</v>
      </c>
      <c r="F18" s="222">
        <f>E18/'- 3 -'!E18</f>
        <v>7.201352465211368E-05</v>
      </c>
    </row>
    <row r="19" spans="1:6" ht="12.75">
      <c r="A19" s="112">
        <v>10</v>
      </c>
      <c r="B19" s="113" t="s">
        <v>152</v>
      </c>
      <c r="C19" s="113">
        <v>0</v>
      </c>
      <c r="D19" s="220">
        <f>C19/'- 3 -'!E19</f>
        <v>0</v>
      </c>
      <c r="E19" s="113">
        <v>100197</v>
      </c>
      <c r="F19" s="220">
        <f>E19/'- 3 -'!E19</f>
        <v>0.0019235162099775465</v>
      </c>
    </row>
    <row r="20" spans="1:6" ht="12.75">
      <c r="A20" s="115">
        <v>11</v>
      </c>
      <c r="B20" s="116" t="s">
        <v>153</v>
      </c>
      <c r="C20" s="116">
        <v>0</v>
      </c>
      <c r="D20" s="222">
        <f>C20/'- 3 -'!E20</f>
        <v>0</v>
      </c>
      <c r="E20" s="116">
        <v>69183</v>
      </c>
      <c r="F20" s="222">
        <f>E20/'- 3 -'!E20</f>
        <v>0.0025476087210608727</v>
      </c>
    </row>
    <row r="21" spans="1:6" ht="12.75">
      <c r="A21" s="112">
        <v>12</v>
      </c>
      <c r="B21" s="113" t="s">
        <v>154</v>
      </c>
      <c r="C21" s="113">
        <v>0</v>
      </c>
      <c r="D21" s="220">
        <f>C21/'- 3 -'!E21</f>
        <v>0</v>
      </c>
      <c r="E21" s="113">
        <v>56044</v>
      </c>
      <c r="F21" s="220">
        <f>E21/'- 3 -'!E21</f>
        <v>0.0012486097286312377</v>
      </c>
    </row>
    <row r="22" spans="1:6" ht="12.75">
      <c r="A22" s="115">
        <v>13</v>
      </c>
      <c r="B22" s="116" t="s">
        <v>155</v>
      </c>
      <c r="C22" s="116">
        <v>0</v>
      </c>
      <c r="D22" s="222">
        <f>C22/'- 3 -'!E22</f>
        <v>0</v>
      </c>
      <c r="E22" s="116">
        <v>0</v>
      </c>
      <c r="F22" s="222">
        <f>E22/'- 3 -'!E22</f>
        <v>0</v>
      </c>
    </row>
    <row r="23" spans="1:6" ht="12.75">
      <c r="A23" s="112">
        <v>14</v>
      </c>
      <c r="B23" s="113" t="s">
        <v>156</v>
      </c>
      <c r="C23" s="113">
        <v>0</v>
      </c>
      <c r="D23" s="220">
        <f>C23/'- 3 -'!E23</f>
        <v>0</v>
      </c>
      <c r="E23" s="113">
        <v>42664</v>
      </c>
      <c r="F23" s="220">
        <f>E23/'- 3 -'!E23</f>
        <v>0.0020270277332780427</v>
      </c>
    </row>
    <row r="24" spans="1:6" ht="12.75">
      <c r="A24" s="115">
        <v>15</v>
      </c>
      <c r="B24" s="116" t="s">
        <v>157</v>
      </c>
      <c r="C24" s="116">
        <v>0</v>
      </c>
      <c r="D24" s="222">
        <f>C24/'- 3 -'!E24</f>
        <v>0</v>
      </c>
      <c r="E24" s="116">
        <v>25960</v>
      </c>
      <c r="F24" s="222">
        <f>E24/'- 3 -'!E24</f>
        <v>0.0010120901497858335</v>
      </c>
    </row>
    <row r="25" spans="1:6" ht="12.75">
      <c r="A25" s="112">
        <v>16</v>
      </c>
      <c r="B25" s="113" t="s">
        <v>158</v>
      </c>
      <c r="C25" s="113">
        <v>0</v>
      </c>
      <c r="D25" s="220">
        <f>C25/'- 3 -'!E25</f>
        <v>0</v>
      </c>
      <c r="E25" s="113">
        <v>9684</v>
      </c>
      <c r="F25" s="220">
        <f>E25/'- 3 -'!E25</f>
        <v>0.0018130590803761442</v>
      </c>
    </row>
    <row r="26" spans="1:6" ht="12.75">
      <c r="A26" s="115">
        <v>17</v>
      </c>
      <c r="B26" s="116" t="s">
        <v>159</v>
      </c>
      <c r="C26" s="116">
        <v>0</v>
      </c>
      <c r="D26" s="222">
        <f>C26/'- 3 -'!E26</f>
        <v>0</v>
      </c>
      <c r="E26" s="116">
        <v>1298</v>
      </c>
      <c r="F26" s="222">
        <f>E26/'- 3 -'!E26</f>
        <v>0.0003142182189949639</v>
      </c>
    </row>
    <row r="27" spans="1:6" ht="12.75">
      <c r="A27" s="112">
        <v>18</v>
      </c>
      <c r="B27" s="113" t="s">
        <v>160</v>
      </c>
      <c r="C27" s="113">
        <v>0</v>
      </c>
      <c r="D27" s="220">
        <f>C27/'- 3 -'!E27</f>
        <v>0</v>
      </c>
      <c r="E27" s="113">
        <v>4405</v>
      </c>
      <c r="F27" s="220">
        <f>E27/'- 3 -'!E27</f>
        <v>0.0005506632022596568</v>
      </c>
    </row>
    <row r="28" spans="1:6" ht="12.75">
      <c r="A28" s="115">
        <v>19</v>
      </c>
      <c r="B28" s="116" t="s">
        <v>161</v>
      </c>
      <c r="C28" s="116">
        <v>0</v>
      </c>
      <c r="D28" s="222">
        <f>C28/'- 3 -'!E28</f>
        <v>0</v>
      </c>
      <c r="E28" s="116">
        <v>18709</v>
      </c>
      <c r="F28" s="222">
        <f>E28/'- 3 -'!E28</f>
        <v>0.0018202249377334994</v>
      </c>
    </row>
    <row r="29" spans="1:6" ht="12.75">
      <c r="A29" s="112">
        <v>20</v>
      </c>
      <c r="B29" s="113" t="s">
        <v>162</v>
      </c>
      <c r="C29" s="113">
        <v>17660</v>
      </c>
      <c r="D29" s="220">
        <f>C29/'- 3 -'!E29</f>
        <v>0.002641935256411471</v>
      </c>
      <c r="E29" s="113">
        <v>12285</v>
      </c>
      <c r="F29" s="220">
        <f>E29/'- 3 -'!E29</f>
        <v>0.0018378354827301765</v>
      </c>
    </row>
    <row r="30" spans="1:6" ht="12.75">
      <c r="A30" s="115">
        <v>21</v>
      </c>
      <c r="B30" s="116" t="s">
        <v>163</v>
      </c>
      <c r="C30" s="116">
        <v>0</v>
      </c>
      <c r="D30" s="222">
        <f>C30/'- 3 -'!E30</f>
        <v>0</v>
      </c>
      <c r="E30" s="116">
        <v>36817</v>
      </c>
      <c r="F30" s="222">
        <f>E30/'- 3 -'!E30</f>
        <v>0.0019162299844477095</v>
      </c>
    </row>
    <row r="31" spans="1:6" ht="12.75">
      <c r="A31" s="112">
        <v>22</v>
      </c>
      <c r="B31" s="113" t="s">
        <v>164</v>
      </c>
      <c r="C31" s="113">
        <v>0</v>
      </c>
      <c r="D31" s="220">
        <f>C31/'- 3 -'!E31</f>
        <v>0</v>
      </c>
      <c r="E31" s="113">
        <v>34862</v>
      </c>
      <c r="F31" s="220">
        <f>E31/'- 3 -'!E31</f>
        <v>0.0030447520560286084</v>
      </c>
    </row>
    <row r="32" spans="1:6" ht="12.75">
      <c r="A32" s="115">
        <v>23</v>
      </c>
      <c r="B32" s="116" t="s">
        <v>165</v>
      </c>
      <c r="C32" s="116">
        <v>0</v>
      </c>
      <c r="D32" s="222">
        <f>C32/'- 3 -'!E32</f>
        <v>0</v>
      </c>
      <c r="E32" s="116">
        <v>0</v>
      </c>
      <c r="F32" s="222">
        <f>E32/'- 3 -'!E32</f>
        <v>0</v>
      </c>
    </row>
    <row r="33" spans="1:6" ht="12.75">
      <c r="A33" s="112">
        <v>24</v>
      </c>
      <c r="B33" s="113" t="s">
        <v>166</v>
      </c>
      <c r="C33" s="113">
        <v>0</v>
      </c>
      <c r="D33" s="220">
        <f>C33/'- 3 -'!E33</f>
        <v>0</v>
      </c>
      <c r="E33" s="113">
        <v>950</v>
      </c>
      <c r="F33" s="220">
        <f>E33/'- 3 -'!E33</f>
        <v>4.546787689711127E-05</v>
      </c>
    </row>
    <row r="34" spans="1:6" ht="12.75">
      <c r="A34" s="115">
        <v>25</v>
      </c>
      <c r="B34" s="116" t="s">
        <v>167</v>
      </c>
      <c r="C34" s="116">
        <v>0</v>
      </c>
      <c r="D34" s="222">
        <f>C34/'- 3 -'!E34</f>
        <v>0</v>
      </c>
      <c r="E34" s="116">
        <v>14182</v>
      </c>
      <c r="F34" s="222">
        <f>E34/'- 3 -'!E34</f>
        <v>0.0015434216576383428</v>
      </c>
    </row>
    <row r="35" spans="1:6" ht="12.75">
      <c r="A35" s="112">
        <v>26</v>
      </c>
      <c r="B35" s="113" t="s">
        <v>168</v>
      </c>
      <c r="C35" s="113">
        <v>0</v>
      </c>
      <c r="D35" s="220">
        <f>C35/'- 3 -'!E35</f>
        <v>0</v>
      </c>
      <c r="E35" s="113">
        <v>-1572</v>
      </c>
      <c r="F35" s="220">
        <f>E35/'- 3 -'!E35</f>
        <v>-0.00011842331559218475</v>
      </c>
    </row>
    <row r="36" spans="1:6" ht="12.75">
      <c r="A36" s="115">
        <v>27</v>
      </c>
      <c r="B36" s="116" t="s">
        <v>169</v>
      </c>
      <c r="C36" s="116">
        <v>0</v>
      </c>
      <c r="D36" s="222">
        <f>C36/'- 3 -'!E36</f>
        <v>0</v>
      </c>
      <c r="E36" s="116">
        <v>6000</v>
      </c>
      <c r="F36" s="222">
        <f>E36/'- 3 -'!E36</f>
        <v>0.0011066453871054786</v>
      </c>
    </row>
    <row r="37" spans="1:6" ht="12.75">
      <c r="A37" s="112">
        <v>28</v>
      </c>
      <c r="B37" s="113" t="s">
        <v>170</v>
      </c>
      <c r="C37" s="113">
        <v>0</v>
      </c>
      <c r="D37" s="220">
        <f>C37/'- 3 -'!E37</f>
        <v>0</v>
      </c>
      <c r="E37" s="113">
        <v>0</v>
      </c>
      <c r="F37" s="220">
        <f>E37/'- 3 -'!E37</f>
        <v>0</v>
      </c>
    </row>
    <row r="38" spans="1:6" ht="12.75">
      <c r="A38" s="115">
        <v>29</v>
      </c>
      <c r="B38" s="116" t="s">
        <v>171</v>
      </c>
      <c r="C38" s="116">
        <v>0</v>
      </c>
      <c r="D38" s="222">
        <f>C38/'- 3 -'!E38</f>
        <v>0</v>
      </c>
      <c r="E38" s="116">
        <v>8890</v>
      </c>
      <c r="F38" s="222">
        <f>E38/'- 3 -'!E38</f>
        <v>0.001060016536114879</v>
      </c>
    </row>
    <row r="39" spans="1:6" ht="12.75">
      <c r="A39" s="112">
        <v>30</v>
      </c>
      <c r="B39" s="113" t="s">
        <v>172</v>
      </c>
      <c r="C39" s="113">
        <v>0</v>
      </c>
      <c r="D39" s="220">
        <f>C39/'- 3 -'!E39</f>
        <v>0</v>
      </c>
      <c r="E39" s="113">
        <v>10359</v>
      </c>
      <c r="F39" s="220">
        <f>E39/'- 3 -'!E39</f>
        <v>0.0012139427992590485</v>
      </c>
    </row>
    <row r="40" spans="1:6" ht="12.75">
      <c r="A40" s="115">
        <v>31</v>
      </c>
      <c r="B40" s="116" t="s">
        <v>173</v>
      </c>
      <c r="C40" s="116">
        <v>0</v>
      </c>
      <c r="D40" s="222">
        <f>C40/'- 3 -'!E40</f>
        <v>0</v>
      </c>
      <c r="E40" s="116">
        <v>48023</v>
      </c>
      <c r="F40" s="222">
        <f>E40/'- 3 -'!E40</f>
        <v>0.005180394736089832</v>
      </c>
    </row>
    <row r="41" spans="1:6" ht="12.75">
      <c r="A41" s="112">
        <v>32</v>
      </c>
      <c r="B41" s="113" t="s">
        <v>174</v>
      </c>
      <c r="C41" s="113">
        <v>0</v>
      </c>
      <c r="D41" s="220">
        <f>C41/'- 3 -'!E41</f>
        <v>0</v>
      </c>
      <c r="E41" s="113">
        <v>21184</v>
      </c>
      <c r="F41" s="220">
        <f>E41/'- 3 -'!E41</f>
        <v>0.003389215498365388</v>
      </c>
    </row>
    <row r="42" spans="1:6" ht="12.75">
      <c r="A42" s="115">
        <v>33</v>
      </c>
      <c r="B42" s="116" t="s">
        <v>175</v>
      </c>
      <c r="C42" s="116">
        <v>0</v>
      </c>
      <c r="D42" s="222">
        <f>C42/'- 3 -'!E42</f>
        <v>0</v>
      </c>
      <c r="E42" s="116">
        <v>727</v>
      </c>
      <c r="F42" s="222">
        <f>E42/'- 3 -'!E42</f>
        <v>6.449878587911313E-05</v>
      </c>
    </row>
    <row r="43" spans="1:6" ht="12.75">
      <c r="A43" s="112">
        <v>34</v>
      </c>
      <c r="B43" s="113" t="s">
        <v>176</v>
      </c>
      <c r="C43" s="113">
        <v>0</v>
      </c>
      <c r="D43" s="220">
        <f>C43/'- 3 -'!E43</f>
        <v>0</v>
      </c>
      <c r="E43" s="113">
        <v>0</v>
      </c>
      <c r="F43" s="220">
        <f>E43/'- 3 -'!E43</f>
        <v>0</v>
      </c>
    </row>
    <row r="44" spans="1:6" ht="12.75">
      <c r="A44" s="115">
        <v>35</v>
      </c>
      <c r="B44" s="116" t="s">
        <v>177</v>
      </c>
      <c r="C44" s="116">
        <v>0</v>
      </c>
      <c r="D44" s="222">
        <f>C44/'- 3 -'!E44</f>
        <v>0</v>
      </c>
      <c r="E44" s="116">
        <v>16891</v>
      </c>
      <c r="F44" s="222">
        <f>E44/'- 3 -'!E44</f>
        <v>0.0013491509318973914</v>
      </c>
    </row>
    <row r="45" spans="1:6" ht="12.75">
      <c r="A45" s="112">
        <v>36</v>
      </c>
      <c r="B45" s="113" t="s">
        <v>178</v>
      </c>
      <c r="C45" s="113">
        <v>0</v>
      </c>
      <c r="D45" s="220">
        <f>C45/'- 3 -'!E45</f>
        <v>0</v>
      </c>
      <c r="E45" s="113">
        <v>54814</v>
      </c>
      <c r="F45" s="220">
        <f>E45/'- 3 -'!E45</f>
        <v>0.007821000914443857</v>
      </c>
    </row>
    <row r="46" spans="1:6" ht="12.75">
      <c r="A46" s="115">
        <v>37</v>
      </c>
      <c r="B46" s="116" t="s">
        <v>179</v>
      </c>
      <c r="C46" s="116">
        <v>0</v>
      </c>
      <c r="D46" s="222">
        <f>C46/'- 3 -'!E46</f>
        <v>0</v>
      </c>
      <c r="E46" s="116">
        <v>1268</v>
      </c>
      <c r="F46" s="222">
        <f>E46/'- 3 -'!E46</f>
        <v>0.0002017730106333231</v>
      </c>
    </row>
    <row r="47" spans="1:6" ht="12.75">
      <c r="A47" s="112">
        <v>38</v>
      </c>
      <c r="B47" s="113" t="s">
        <v>180</v>
      </c>
      <c r="C47" s="113">
        <v>2400</v>
      </c>
      <c r="D47" s="220">
        <f>C47/'- 3 -'!E47</f>
        <v>0.00028514931665748447</v>
      </c>
      <c r="E47" s="113">
        <v>31471</v>
      </c>
      <c r="F47" s="220">
        <f>E47/'- 3 -'!E47</f>
        <v>0.003739139226886539</v>
      </c>
    </row>
    <row r="48" spans="1:6" ht="12.75">
      <c r="A48" s="115">
        <v>39</v>
      </c>
      <c r="B48" s="116" t="s">
        <v>181</v>
      </c>
      <c r="C48" s="116">
        <v>1440</v>
      </c>
      <c r="D48" s="222">
        <f>C48/'- 3 -'!E48</f>
        <v>0.00010472520107238606</v>
      </c>
      <c r="E48" s="116">
        <v>34469</v>
      </c>
      <c r="F48" s="222">
        <f>E48/'- 3 -'!E48</f>
        <v>0.002506786774836163</v>
      </c>
    </row>
    <row r="49" spans="1:6" ht="12.75">
      <c r="A49" s="112">
        <v>40</v>
      </c>
      <c r="B49" s="113" t="s">
        <v>182</v>
      </c>
      <c r="C49" s="113">
        <v>0</v>
      </c>
      <c r="D49" s="220">
        <f>C49/'- 3 -'!E49</f>
        <v>0</v>
      </c>
      <c r="E49" s="113">
        <v>46787</v>
      </c>
      <c r="F49" s="220">
        <f>E49/'- 3 -'!E49</f>
        <v>0.001200808697317749</v>
      </c>
    </row>
    <row r="50" spans="1:6" ht="12.75">
      <c r="A50" s="115">
        <v>41</v>
      </c>
      <c r="B50" s="116" t="s">
        <v>183</v>
      </c>
      <c r="C50" s="116">
        <v>0</v>
      </c>
      <c r="D50" s="222">
        <f>C50/'- 3 -'!E50</f>
        <v>0</v>
      </c>
      <c r="E50" s="116">
        <v>24652</v>
      </c>
      <c r="F50" s="222">
        <f>E50/'- 3 -'!E50</f>
        <v>0.0021446133336627564</v>
      </c>
    </row>
    <row r="51" spans="1:6" ht="12.75">
      <c r="A51" s="112">
        <v>42</v>
      </c>
      <c r="B51" s="113" t="s">
        <v>184</v>
      </c>
      <c r="C51" s="113">
        <v>0</v>
      </c>
      <c r="D51" s="220">
        <f>C51/'- 3 -'!E51</f>
        <v>0</v>
      </c>
      <c r="E51" s="113">
        <v>1873.14</v>
      </c>
      <c r="F51" s="220">
        <f>E51/'- 3 -'!E51</f>
        <v>0.00026440752755586074</v>
      </c>
    </row>
    <row r="52" spans="1:6" ht="12.75">
      <c r="A52" s="115">
        <v>43</v>
      </c>
      <c r="B52" s="116" t="s">
        <v>185</v>
      </c>
      <c r="C52" s="116">
        <v>5280</v>
      </c>
      <c r="D52" s="222">
        <f>C52/'- 3 -'!E52</f>
        <v>0.0008432003477562647</v>
      </c>
      <c r="E52" s="116">
        <v>1951</v>
      </c>
      <c r="F52" s="222">
        <f>E52/'- 3 -'!E52</f>
        <v>0.0003115689163773622</v>
      </c>
    </row>
    <row r="53" spans="1:6" ht="12.75">
      <c r="A53" s="112">
        <v>44</v>
      </c>
      <c r="B53" s="113" t="s">
        <v>186</v>
      </c>
      <c r="C53" s="113">
        <v>8000</v>
      </c>
      <c r="D53" s="220">
        <f>C53/'- 3 -'!E53</f>
        <v>0.0009507927888547118</v>
      </c>
      <c r="E53" s="113">
        <v>7646</v>
      </c>
      <c r="F53" s="220">
        <f>E53/'- 3 -'!E53</f>
        <v>0.0009087202079478908</v>
      </c>
    </row>
    <row r="54" spans="1:6" ht="12.75">
      <c r="A54" s="115">
        <v>45</v>
      </c>
      <c r="B54" s="116" t="s">
        <v>187</v>
      </c>
      <c r="C54" s="116">
        <v>0</v>
      </c>
      <c r="D54" s="222">
        <f>C54/'- 3 -'!E54</f>
        <v>0</v>
      </c>
      <c r="E54" s="116">
        <v>31838</v>
      </c>
      <c r="F54" s="222">
        <f>E54/'- 3 -'!E54</f>
        <v>0.002976066955243647</v>
      </c>
    </row>
    <row r="55" spans="1:6" ht="12.75">
      <c r="A55" s="112">
        <v>46</v>
      </c>
      <c r="B55" s="113" t="s">
        <v>188</v>
      </c>
      <c r="C55" s="113">
        <v>0</v>
      </c>
      <c r="D55" s="220">
        <f>C55/'- 3 -'!E55</f>
        <v>0</v>
      </c>
      <c r="E55" s="113">
        <v>39910</v>
      </c>
      <c r="F55" s="220">
        <f>E55/'- 3 -'!E55</f>
        <v>0.0038584577325822926</v>
      </c>
    </row>
    <row r="56" spans="1:6" ht="12.75">
      <c r="A56" s="115">
        <v>47</v>
      </c>
      <c r="B56" s="116" t="s">
        <v>189</v>
      </c>
      <c r="C56" s="116">
        <v>0</v>
      </c>
      <c r="D56" s="222">
        <f>C56/'- 3 -'!E56</f>
        <v>0</v>
      </c>
      <c r="E56" s="116">
        <v>29917</v>
      </c>
      <c r="F56" s="222">
        <f>E56/'- 3 -'!E56</f>
        <v>0.0038500868801568605</v>
      </c>
    </row>
    <row r="57" spans="1:6" ht="12.75">
      <c r="A57" s="112">
        <v>48</v>
      </c>
      <c r="B57" s="113" t="s">
        <v>190</v>
      </c>
      <c r="C57" s="113">
        <v>1713325</v>
      </c>
      <c r="D57" s="220">
        <f>C57/'- 3 -'!E57</f>
        <v>0.03245222936469169</v>
      </c>
      <c r="E57" s="113">
        <v>273420</v>
      </c>
      <c r="F57" s="220">
        <f>E57/'- 3 -'!E57</f>
        <v>0.0051788706479471225</v>
      </c>
    </row>
    <row r="58" spans="1:6" ht="12.75">
      <c r="A58" s="115">
        <v>49</v>
      </c>
      <c r="B58" s="116" t="s">
        <v>191</v>
      </c>
      <c r="C58" s="116">
        <v>0</v>
      </c>
      <c r="D58" s="222">
        <f>C58/'- 3 -'!E58</f>
        <v>0</v>
      </c>
      <c r="E58" s="116">
        <v>83770</v>
      </c>
      <c r="F58" s="222">
        <f>E58/'- 3 -'!E58</f>
        <v>0.002931009556273774</v>
      </c>
    </row>
    <row r="59" spans="1:6" ht="12.75">
      <c r="A59" s="112">
        <v>2264</v>
      </c>
      <c r="B59" s="113" t="s">
        <v>192</v>
      </c>
      <c r="C59" s="113">
        <v>0</v>
      </c>
      <c r="D59" s="220">
        <f>C59/'- 3 -'!E59</f>
        <v>0</v>
      </c>
      <c r="E59" s="113">
        <v>11684</v>
      </c>
      <c r="F59" s="220">
        <f>E59/'- 3 -'!E59</f>
        <v>0.006344372817153481</v>
      </c>
    </row>
    <row r="60" spans="1:6" ht="12.75">
      <c r="A60" s="115">
        <v>2309</v>
      </c>
      <c r="B60" s="116" t="s">
        <v>193</v>
      </c>
      <c r="C60" s="116">
        <v>0</v>
      </c>
      <c r="D60" s="222">
        <f>C60/'- 3 -'!E60</f>
        <v>0</v>
      </c>
      <c r="E60" s="116">
        <v>16142</v>
      </c>
      <c r="F60" s="222">
        <f>E60/'- 3 -'!E60</f>
        <v>0.007816858302857497</v>
      </c>
    </row>
    <row r="61" spans="1:6" ht="12.75">
      <c r="A61" s="112">
        <v>2312</v>
      </c>
      <c r="B61" s="113" t="s">
        <v>194</v>
      </c>
      <c r="C61" s="113">
        <v>0</v>
      </c>
      <c r="D61" s="220">
        <f>C61/'- 3 -'!E61</f>
        <v>0</v>
      </c>
      <c r="E61" s="113">
        <v>5509</v>
      </c>
      <c r="F61" s="220">
        <f>E61/'- 3 -'!E61</f>
        <v>0.0030537169261503822</v>
      </c>
    </row>
    <row r="62" spans="1:6" ht="12.75">
      <c r="A62" s="115">
        <v>2355</v>
      </c>
      <c r="B62" s="116" t="s">
        <v>196</v>
      </c>
      <c r="C62" s="116">
        <v>0</v>
      </c>
      <c r="D62" s="222">
        <f>C62/'- 3 -'!E62</f>
        <v>0</v>
      </c>
      <c r="E62" s="116">
        <v>46949</v>
      </c>
      <c r="F62" s="222">
        <f>E62/'- 3 -'!E62</f>
        <v>0.0020673864938102284</v>
      </c>
    </row>
    <row r="63" spans="1:6" ht="12.75">
      <c r="A63" s="112">
        <v>2439</v>
      </c>
      <c r="B63" s="113" t="s">
        <v>197</v>
      </c>
      <c r="C63" s="113">
        <v>0</v>
      </c>
      <c r="D63" s="220">
        <f>C63/'- 3 -'!E63</f>
        <v>0</v>
      </c>
      <c r="E63" s="113">
        <v>6316.77</v>
      </c>
      <c r="F63" s="220">
        <f>E63/'- 3 -'!E63</f>
        <v>0.006218829468141358</v>
      </c>
    </row>
    <row r="64" spans="1:6" ht="12.75">
      <c r="A64" s="115">
        <v>2460</v>
      </c>
      <c r="B64" s="116" t="s">
        <v>198</v>
      </c>
      <c r="C64" s="116">
        <v>0</v>
      </c>
      <c r="D64" s="222">
        <f>C64/'- 3 -'!E64</f>
        <v>0</v>
      </c>
      <c r="E64" s="116">
        <v>16410</v>
      </c>
      <c r="F64" s="222">
        <f>E64/'- 3 -'!E64</f>
        <v>0.006347268701815296</v>
      </c>
    </row>
    <row r="65" spans="1:6" ht="12.75">
      <c r="A65" s="112">
        <v>3000</v>
      </c>
      <c r="B65" s="113" t="s">
        <v>199</v>
      </c>
      <c r="C65" s="113">
        <v>0</v>
      </c>
      <c r="D65" s="220">
        <f>C65/'- 3 -'!E65</f>
        <v>0</v>
      </c>
      <c r="E65" s="113">
        <v>0</v>
      </c>
      <c r="F65" s="220">
        <f>E65/'- 3 -'!E65</f>
        <v>0</v>
      </c>
    </row>
    <row r="66" spans="4:6" ht="4.5" customHeight="1">
      <c r="D66" s="257"/>
      <c r="F66" s="257"/>
    </row>
    <row r="67" spans="1:7" ht="12.75">
      <c r="A67" s="119"/>
      <c r="B67" s="24" t="s">
        <v>200</v>
      </c>
      <c r="C67" s="25">
        <f>SUM(C11:C65)</f>
        <v>1748105</v>
      </c>
      <c r="D67" s="26">
        <f>C67/'- 3 -'!E67</f>
        <v>0.0015412658814572507</v>
      </c>
      <c r="E67" s="90">
        <f>SUM(E11:E65)</f>
        <v>1653004.91</v>
      </c>
      <c r="F67" s="91">
        <f>E67/'- 3 -'!E67</f>
        <v>0.001457418215532999</v>
      </c>
      <c r="G67" s="86"/>
    </row>
    <row r="68" ht="4.5" customHeight="1"/>
    <row r="69" spans="1:6" ht="12.75">
      <c r="A69" s="115">
        <v>2155</v>
      </c>
      <c r="B69" s="116" t="s">
        <v>201</v>
      </c>
      <c r="C69" s="116">
        <v>0</v>
      </c>
      <c r="D69" s="222">
        <f>C69/'- 3 -'!E69</f>
        <v>0</v>
      </c>
      <c r="E69" s="116">
        <v>8447</v>
      </c>
      <c r="F69" s="222">
        <f>E69/'- 3 -'!E69</f>
        <v>0.007966541468951214</v>
      </c>
    </row>
    <row r="70" spans="1:6" ht="12.75">
      <c r="A70" s="112">
        <v>2408</v>
      </c>
      <c r="B70" s="113" t="s">
        <v>203</v>
      </c>
      <c r="C70" s="113">
        <v>2080</v>
      </c>
      <c r="D70" s="220">
        <f>C70/'- 3 -'!E70</f>
        <v>0.0008706528054275157</v>
      </c>
      <c r="E70" s="113">
        <v>12841</v>
      </c>
      <c r="F70" s="220">
        <f>E70/'- 3 -'!E70</f>
        <v>0.005375025324276312</v>
      </c>
    </row>
    <row r="71" ht="6.7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29.xml><?xml version="1.0" encoding="utf-8"?>
<worksheet xmlns="http://schemas.openxmlformats.org/spreadsheetml/2006/main" xmlns:r="http://schemas.openxmlformats.org/officeDocument/2006/relationships">
  <sheetPr codeName="Sheet29">
    <pageSetUpPr fitToPage="1"/>
  </sheetPr>
  <dimension ref="A1:H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6.83203125" style="97" customWidth="1"/>
    <col min="4" max="4" width="15.83203125" style="97" customWidth="1"/>
    <col min="5" max="5" width="16.83203125" style="97" customWidth="1"/>
    <col min="6" max="6" width="15.83203125" style="97" customWidth="1"/>
    <col min="7" max="7" width="16.83203125" style="97" customWidth="1"/>
    <col min="8" max="16384" width="15.83203125" style="97" customWidth="1"/>
  </cols>
  <sheetData>
    <row r="1" spans="1:8" ht="6.75" customHeight="1">
      <c r="A1" s="20"/>
      <c r="B1" s="95"/>
      <c r="C1" s="161"/>
      <c r="D1" s="161"/>
      <c r="E1" s="161"/>
      <c r="F1" s="161"/>
      <c r="G1" s="161"/>
      <c r="H1" s="161"/>
    </row>
    <row r="2" spans="1:8" ht="12.75">
      <c r="A2" s="7"/>
      <c r="B2" s="98"/>
      <c r="C2" s="224" t="s">
        <v>0</v>
      </c>
      <c r="D2" s="224"/>
      <c r="E2" s="225"/>
      <c r="F2" s="224"/>
      <c r="G2" s="245"/>
      <c r="H2" s="250" t="s">
        <v>405</v>
      </c>
    </row>
    <row r="3" spans="1:8" ht="12.75">
      <c r="A3" s="8"/>
      <c r="B3" s="101"/>
      <c r="C3" s="227" t="str">
        <f>YEAR</f>
        <v>OPERATING FUND ACTUAL 1997/98</v>
      </c>
      <c r="D3" s="227"/>
      <c r="E3" s="228"/>
      <c r="F3" s="227"/>
      <c r="G3" s="246"/>
      <c r="H3" s="246"/>
    </row>
    <row r="4" spans="1:8" ht="12.75">
      <c r="A4" s="9"/>
      <c r="C4" s="161"/>
      <c r="D4" s="161"/>
      <c r="E4" s="161"/>
      <c r="F4" s="161"/>
      <c r="G4" s="161"/>
      <c r="H4" s="161"/>
    </row>
    <row r="5" spans="1:8" ht="12.75">
      <c r="A5" s="9"/>
      <c r="C5" s="65"/>
      <c r="D5" s="161"/>
      <c r="E5" s="161"/>
      <c r="F5" s="161"/>
      <c r="G5" s="161"/>
      <c r="H5" s="161"/>
    </row>
    <row r="6" spans="1:8" ht="16.5">
      <c r="A6" s="9"/>
      <c r="C6" s="429" t="s">
        <v>30</v>
      </c>
      <c r="D6" s="252"/>
      <c r="E6" s="253"/>
      <c r="F6" s="253"/>
      <c r="G6" s="253"/>
      <c r="H6" s="254"/>
    </row>
    <row r="7" spans="3:8" ht="12.75">
      <c r="C7" s="229"/>
      <c r="D7" s="75"/>
      <c r="E7" s="74" t="s">
        <v>69</v>
      </c>
      <c r="F7" s="74"/>
      <c r="G7" s="74"/>
      <c r="H7" s="75"/>
    </row>
    <row r="8" spans="1:8" ht="12.75">
      <c r="A8" s="109"/>
      <c r="B8" s="54"/>
      <c r="C8" s="77" t="s">
        <v>42</v>
      </c>
      <c r="D8" s="79"/>
      <c r="E8" s="77" t="s">
        <v>76</v>
      </c>
      <c r="F8" s="79"/>
      <c r="G8" s="77" t="s">
        <v>85</v>
      </c>
      <c r="H8" s="79"/>
    </row>
    <row r="9" spans="1:8" ht="12.75">
      <c r="A9" s="60" t="s">
        <v>121</v>
      </c>
      <c r="B9" s="61" t="s">
        <v>122</v>
      </c>
      <c r="C9" s="255" t="s">
        <v>123</v>
      </c>
      <c r="D9" s="152" t="s">
        <v>124</v>
      </c>
      <c r="E9" s="152" t="s">
        <v>123</v>
      </c>
      <c r="F9" s="152" t="s">
        <v>124</v>
      </c>
      <c r="G9" s="152" t="s">
        <v>123</v>
      </c>
      <c r="H9" s="152" t="s">
        <v>124</v>
      </c>
    </row>
    <row r="10" spans="1:2" ht="4.5" customHeight="1">
      <c r="A10" s="86"/>
      <c r="B10" s="86"/>
    </row>
    <row r="11" spans="1:8" ht="12.75">
      <c r="A11" s="112">
        <v>1</v>
      </c>
      <c r="B11" s="113" t="s">
        <v>144</v>
      </c>
      <c r="C11" s="113">
        <v>1986642</v>
      </c>
      <c r="D11" s="220">
        <f>C11/'- 3 -'!E11</f>
        <v>0.009387690648655947</v>
      </c>
      <c r="E11" s="113">
        <v>17355513</v>
      </c>
      <c r="F11" s="220">
        <f>E11/'- 3 -'!E11</f>
        <v>0.08201185069716976</v>
      </c>
      <c r="G11" s="113">
        <v>6526545</v>
      </c>
      <c r="H11" s="220">
        <f>G11/'- 3 -'!E11</f>
        <v>0.030840576945686354</v>
      </c>
    </row>
    <row r="12" spans="1:8" ht="12.75">
      <c r="A12" s="115">
        <v>2</v>
      </c>
      <c r="B12" s="116" t="s">
        <v>145</v>
      </c>
      <c r="C12" s="116">
        <v>267252</v>
      </c>
      <c r="D12" s="222">
        <f>C12/'- 3 -'!E12</f>
        <v>0.0051507103928030516</v>
      </c>
      <c r="E12" s="116">
        <v>4078072</v>
      </c>
      <c r="F12" s="222">
        <f>E12/'- 3 -'!E12</f>
        <v>0.07859611091029861</v>
      </c>
      <c r="G12" s="116">
        <v>748227</v>
      </c>
      <c r="H12" s="222">
        <f>G12/'- 3 -'!E12</f>
        <v>0.01442047425304899</v>
      </c>
    </row>
    <row r="13" spans="1:8" ht="12.75">
      <c r="A13" s="112">
        <v>3</v>
      </c>
      <c r="B13" s="113" t="s">
        <v>146</v>
      </c>
      <c r="C13" s="113">
        <v>213904</v>
      </c>
      <c r="D13" s="220">
        <f>C13/'- 3 -'!E13</f>
        <v>0.005751716306671261</v>
      </c>
      <c r="E13" s="113">
        <v>3382527</v>
      </c>
      <c r="F13" s="220">
        <f>E13/'- 3 -'!E13</f>
        <v>0.09095358527028864</v>
      </c>
      <c r="G13" s="113">
        <v>184512</v>
      </c>
      <c r="H13" s="220">
        <f>G13/'- 3 -'!E13</f>
        <v>0.004961387721485001</v>
      </c>
    </row>
    <row r="14" spans="1:8" ht="12.75">
      <c r="A14" s="115">
        <v>4</v>
      </c>
      <c r="B14" s="116" t="s">
        <v>147</v>
      </c>
      <c r="C14" s="116">
        <v>131385</v>
      </c>
      <c r="D14" s="222">
        <f>C14/'- 3 -'!E14</f>
        <v>0.004669538583055466</v>
      </c>
      <c r="E14" s="116">
        <v>2938300</v>
      </c>
      <c r="F14" s="222">
        <f>E14/'- 3 -'!E14</f>
        <v>0.10442976914101211</v>
      </c>
      <c r="G14" s="116">
        <v>117721</v>
      </c>
      <c r="H14" s="222">
        <f>G14/'- 3 -'!E14</f>
        <v>0.004183907992052917</v>
      </c>
    </row>
    <row r="15" spans="1:8" ht="12.75">
      <c r="A15" s="112">
        <v>5</v>
      </c>
      <c r="B15" s="113" t="s">
        <v>148</v>
      </c>
      <c r="C15" s="113">
        <v>234804</v>
      </c>
      <c r="D15" s="220">
        <f>C15/'- 3 -'!E15</f>
        <v>0.005613604314387853</v>
      </c>
      <c r="E15" s="113">
        <v>3193411</v>
      </c>
      <c r="F15" s="220">
        <f>E15/'- 3 -'!E15</f>
        <v>0.07634684999920627</v>
      </c>
      <c r="G15" s="113">
        <v>320374</v>
      </c>
      <c r="H15" s="220">
        <f>G15/'- 3 -'!E15</f>
        <v>0.007659379178453919</v>
      </c>
    </row>
    <row r="16" spans="1:8" ht="12.75">
      <c r="A16" s="115">
        <v>6</v>
      </c>
      <c r="B16" s="116" t="s">
        <v>149</v>
      </c>
      <c r="C16" s="116">
        <v>247232</v>
      </c>
      <c r="D16" s="222">
        <f>C16/'- 3 -'!E16</f>
        <v>0.004687640752039158</v>
      </c>
      <c r="E16" s="116">
        <v>5214500</v>
      </c>
      <c r="F16" s="222">
        <f>E16/'- 3 -'!E16</f>
        <v>0.09886949384184973</v>
      </c>
      <c r="G16" s="116">
        <v>160101</v>
      </c>
      <c r="H16" s="222">
        <f>G16/'- 3 -'!E16</f>
        <v>0.0030355939847682392</v>
      </c>
    </row>
    <row r="17" spans="1:8" ht="12.75">
      <c r="A17" s="112">
        <v>8</v>
      </c>
      <c r="B17" s="113" t="s">
        <v>150</v>
      </c>
      <c r="C17" s="113">
        <v>81705</v>
      </c>
      <c r="D17" s="220">
        <f>C17/'- 3 -'!E17</f>
        <v>0.011542433931379414</v>
      </c>
      <c r="E17" s="113">
        <v>838014</v>
      </c>
      <c r="F17" s="220">
        <f>E17/'- 3 -'!E17</f>
        <v>0.11838591553235406</v>
      </c>
      <c r="G17" s="113">
        <v>53276</v>
      </c>
      <c r="H17" s="220">
        <f>G17/'- 3 -'!E17</f>
        <v>0.007526280033390486</v>
      </c>
    </row>
    <row r="18" spans="1:8" ht="12.75">
      <c r="A18" s="115">
        <v>9</v>
      </c>
      <c r="B18" s="116" t="s">
        <v>151</v>
      </c>
      <c r="C18" s="17">
        <v>367055</v>
      </c>
      <c r="D18" s="222">
        <f>C18/'- 3 -'!E18</f>
        <v>0.005181910270766828</v>
      </c>
      <c r="E18" s="116">
        <v>6173279</v>
      </c>
      <c r="F18" s="222">
        <f>E18/'- 3 -'!E18</f>
        <v>0.08715145646949142</v>
      </c>
      <c r="G18" s="116">
        <v>228811</v>
      </c>
      <c r="H18" s="222">
        <f>G18/'- 3 -'!E18</f>
        <v>0.0032302463417319713</v>
      </c>
    </row>
    <row r="19" spans="1:8" ht="12.75">
      <c r="A19" s="112">
        <v>10</v>
      </c>
      <c r="B19" s="113" t="s">
        <v>152</v>
      </c>
      <c r="C19" s="113">
        <v>385197</v>
      </c>
      <c r="D19" s="220">
        <f>C19/'- 3 -'!E19</f>
        <v>0.007394759059999012</v>
      </c>
      <c r="E19" s="113">
        <v>5230243</v>
      </c>
      <c r="F19" s="220">
        <f>E19/'- 3 -'!E19</f>
        <v>0.10040677058815727</v>
      </c>
      <c r="G19" s="113">
        <v>182209</v>
      </c>
      <c r="H19" s="220">
        <f>G19/'- 3 -'!E19</f>
        <v>0.0034979287314370567</v>
      </c>
    </row>
    <row r="20" spans="1:8" ht="12.75">
      <c r="A20" s="115">
        <v>11</v>
      </c>
      <c r="B20" s="116" t="s">
        <v>153</v>
      </c>
      <c r="C20" s="116">
        <v>109534</v>
      </c>
      <c r="D20" s="222">
        <f>C20/'- 3 -'!E20</f>
        <v>0.004033502069188697</v>
      </c>
      <c r="E20" s="116">
        <v>2584856</v>
      </c>
      <c r="F20" s="222">
        <f>E20/'- 3 -'!E20</f>
        <v>0.0951852577697776</v>
      </c>
      <c r="G20" s="116">
        <v>133056</v>
      </c>
      <c r="H20" s="222">
        <f>G20/'- 3 -'!E20</f>
        <v>0.0048996809330251</v>
      </c>
    </row>
    <row r="21" spans="1:8" ht="12.75">
      <c r="A21" s="112">
        <v>12</v>
      </c>
      <c r="B21" s="113" t="s">
        <v>154</v>
      </c>
      <c r="C21" s="113">
        <v>151473</v>
      </c>
      <c r="D21" s="220">
        <f>C21/'- 3 -'!E21</f>
        <v>0.003374681704106764</v>
      </c>
      <c r="E21" s="113">
        <v>3918138</v>
      </c>
      <c r="F21" s="220">
        <f>E21/'- 3 -'!E21</f>
        <v>0.08729257770536972</v>
      </c>
      <c r="G21" s="113">
        <v>152167</v>
      </c>
      <c r="H21" s="220">
        <f>G21/'- 3 -'!E21</f>
        <v>0.003390143397627392</v>
      </c>
    </row>
    <row r="22" spans="1:8" ht="12.75">
      <c r="A22" s="115">
        <v>13</v>
      </c>
      <c r="B22" s="116" t="s">
        <v>155</v>
      </c>
      <c r="C22" s="116">
        <v>59800</v>
      </c>
      <c r="D22" s="222">
        <f>C22/'- 3 -'!E22</f>
        <v>0.00343741135283286</v>
      </c>
      <c r="E22" s="116">
        <v>1527215.72</v>
      </c>
      <c r="F22" s="222">
        <f>E22/'- 3 -'!E22</f>
        <v>0.08778710124001356</v>
      </c>
      <c r="G22" s="116">
        <v>112054</v>
      </c>
      <c r="H22" s="222">
        <f>G22/'- 3 -'!E22</f>
        <v>0.006441065079102564</v>
      </c>
    </row>
    <row r="23" spans="1:8" ht="12.75">
      <c r="A23" s="112">
        <v>14</v>
      </c>
      <c r="B23" s="113" t="s">
        <v>156</v>
      </c>
      <c r="C23" s="113">
        <v>73109</v>
      </c>
      <c r="D23" s="220">
        <f>C23/'- 3 -'!E23</f>
        <v>0.003473513279397722</v>
      </c>
      <c r="E23" s="113">
        <v>1891534</v>
      </c>
      <c r="F23" s="220">
        <f>E23/'- 3 -'!E23</f>
        <v>0.089869488947083</v>
      </c>
      <c r="G23" s="113">
        <v>142398</v>
      </c>
      <c r="H23" s="220">
        <f>G23/'- 3 -'!E23</f>
        <v>0.006765532888696014</v>
      </c>
    </row>
    <row r="24" spans="1:8" ht="12.75">
      <c r="A24" s="115">
        <v>15</v>
      </c>
      <c r="B24" s="116" t="s">
        <v>157</v>
      </c>
      <c r="C24" s="116">
        <v>63306</v>
      </c>
      <c r="D24" s="222">
        <f>C24/'- 3 -'!E24</f>
        <v>0.002468080856022418</v>
      </c>
      <c r="E24" s="116">
        <v>2425597</v>
      </c>
      <c r="F24" s="222">
        <f>E24/'- 3 -'!E24</f>
        <v>0.09456559441641249</v>
      </c>
      <c r="G24" s="116">
        <v>105228</v>
      </c>
      <c r="H24" s="222">
        <f>G24/'- 3 -'!E24</f>
        <v>0.0041024738937466745</v>
      </c>
    </row>
    <row r="25" spans="1:8" ht="12.75">
      <c r="A25" s="112">
        <v>16</v>
      </c>
      <c r="B25" s="113" t="s">
        <v>158</v>
      </c>
      <c r="C25" s="113">
        <v>25979</v>
      </c>
      <c r="D25" s="220">
        <f>C25/'- 3 -'!E25</f>
        <v>0.0048638436440615294</v>
      </c>
      <c r="E25" s="113">
        <v>534929</v>
      </c>
      <c r="F25" s="220">
        <f>E25/'- 3 -'!E25</f>
        <v>0.10015054531252895</v>
      </c>
      <c r="G25" s="113">
        <v>33736</v>
      </c>
      <c r="H25" s="220">
        <f>G25/'- 3 -'!E25</f>
        <v>0.006316125685209583</v>
      </c>
    </row>
    <row r="26" spans="1:8" ht="12.75">
      <c r="A26" s="115">
        <v>17</v>
      </c>
      <c r="B26" s="116" t="s">
        <v>159</v>
      </c>
      <c r="C26" s="116">
        <v>42275</v>
      </c>
      <c r="D26" s="222">
        <f>C26/'- 3 -'!E26</f>
        <v>0.010233879204939983</v>
      </c>
      <c r="E26" s="116">
        <v>272339</v>
      </c>
      <c r="F26" s="222">
        <f>E26/'- 3 -'!E26</f>
        <v>0.06592748500991484</v>
      </c>
      <c r="G26" s="116">
        <v>44906</v>
      </c>
      <c r="H26" s="222">
        <f>G26/'- 3 -'!E26</f>
        <v>0.010870788399220222</v>
      </c>
    </row>
    <row r="27" spans="1:8" ht="12.75">
      <c r="A27" s="112">
        <v>18</v>
      </c>
      <c r="B27" s="113" t="s">
        <v>160</v>
      </c>
      <c r="C27" s="113">
        <v>61596</v>
      </c>
      <c r="D27" s="220">
        <f>C27/'- 3 -'!E27</f>
        <v>0.007700034189871923</v>
      </c>
      <c r="E27" s="113">
        <v>607012</v>
      </c>
      <c r="F27" s="220">
        <f>E27/'- 3 -'!E27</f>
        <v>0.07588176429739814</v>
      </c>
      <c r="G27" s="113">
        <v>48079</v>
      </c>
      <c r="H27" s="220">
        <f>G27/'- 3 -'!E27</f>
        <v>0.006010291964005003</v>
      </c>
    </row>
    <row r="28" spans="1:8" ht="12.75">
      <c r="A28" s="115">
        <v>19</v>
      </c>
      <c r="B28" s="116" t="s">
        <v>161</v>
      </c>
      <c r="C28" s="116">
        <v>27084</v>
      </c>
      <c r="D28" s="222">
        <f>C28/'- 3 -'!E28</f>
        <v>0.0026350404732254046</v>
      </c>
      <c r="E28" s="116">
        <v>945665</v>
      </c>
      <c r="F28" s="222">
        <f>E28/'- 3 -'!E28</f>
        <v>0.09200507861145704</v>
      </c>
      <c r="G28" s="116">
        <v>291362</v>
      </c>
      <c r="H28" s="222">
        <f>G28/'- 3 -'!E28</f>
        <v>0.02834701899128269</v>
      </c>
    </row>
    <row r="29" spans="1:8" ht="12.75">
      <c r="A29" s="112">
        <v>20</v>
      </c>
      <c r="B29" s="113" t="s">
        <v>162</v>
      </c>
      <c r="C29" s="113">
        <v>25076</v>
      </c>
      <c r="D29" s="220">
        <f>C29/'- 3 -'!E29</f>
        <v>0.0037513685441548155</v>
      </c>
      <c r="E29" s="113">
        <v>491024</v>
      </c>
      <c r="F29" s="220">
        <f>E29/'- 3 -'!E29</f>
        <v>0.07345716972503885</v>
      </c>
      <c r="G29" s="113">
        <v>54672</v>
      </c>
      <c r="H29" s="220">
        <f>G29/'- 3 -'!E29</f>
        <v>0.008178928897991388</v>
      </c>
    </row>
    <row r="30" spans="1:8" ht="12.75">
      <c r="A30" s="115">
        <v>21</v>
      </c>
      <c r="B30" s="116" t="s">
        <v>163</v>
      </c>
      <c r="C30" s="116">
        <v>73399</v>
      </c>
      <c r="D30" s="222">
        <f>C30/'- 3 -'!E30</f>
        <v>0.0038202288244147385</v>
      </c>
      <c r="E30" s="116">
        <v>1618205</v>
      </c>
      <c r="F30" s="222">
        <f>E30/'- 3 -'!E30</f>
        <v>0.0842234006568489</v>
      </c>
      <c r="G30" s="116">
        <v>342620</v>
      </c>
      <c r="H30" s="222">
        <f>G30/'- 3 -'!E30</f>
        <v>0.01783248817859886</v>
      </c>
    </row>
    <row r="31" spans="1:8" ht="12.75">
      <c r="A31" s="112">
        <v>22</v>
      </c>
      <c r="B31" s="113" t="s">
        <v>164</v>
      </c>
      <c r="C31" s="113">
        <v>45863</v>
      </c>
      <c r="D31" s="220">
        <f>C31/'- 3 -'!E31</f>
        <v>0.004005549410407896</v>
      </c>
      <c r="E31" s="113">
        <v>1146738</v>
      </c>
      <c r="F31" s="220">
        <f>E31/'- 3 -'!E31</f>
        <v>0.1001529712359054</v>
      </c>
      <c r="G31" s="113">
        <v>251929</v>
      </c>
      <c r="H31" s="220">
        <f>G31/'- 3 -'!E31</f>
        <v>0.022002792172658804</v>
      </c>
    </row>
    <row r="32" spans="1:8" ht="12.75">
      <c r="A32" s="115">
        <v>23</v>
      </c>
      <c r="B32" s="116" t="s">
        <v>165</v>
      </c>
      <c r="C32" s="116">
        <v>35726</v>
      </c>
      <c r="D32" s="222">
        <f>C32/'- 3 -'!E32</f>
        <v>0.004090705433140622</v>
      </c>
      <c r="E32" s="116">
        <v>792631</v>
      </c>
      <c r="F32" s="222">
        <f>E32/'- 3 -'!E32</f>
        <v>0.09075798964831452</v>
      </c>
      <c r="G32" s="116">
        <v>87659</v>
      </c>
      <c r="H32" s="222">
        <f>G32/'- 3 -'!E32</f>
        <v>0.010037147947256167</v>
      </c>
    </row>
    <row r="33" spans="1:8" ht="12.75">
      <c r="A33" s="112">
        <v>24</v>
      </c>
      <c r="B33" s="113" t="s">
        <v>166</v>
      </c>
      <c r="C33" s="113">
        <v>132580</v>
      </c>
      <c r="D33" s="220">
        <f>C33/'- 3 -'!E33</f>
        <v>0.006345401177914749</v>
      </c>
      <c r="E33" s="113">
        <v>2271513</v>
      </c>
      <c r="F33" s="220">
        <f>E33/'- 3 -'!E33</f>
        <v>0.10871670889914517</v>
      </c>
      <c r="G33" s="113">
        <v>104532</v>
      </c>
      <c r="H33" s="220">
        <f>G33/'- 3 -'!E33</f>
        <v>0.0050029980082198265</v>
      </c>
    </row>
    <row r="34" spans="1:8" ht="12.75">
      <c r="A34" s="115">
        <v>25</v>
      </c>
      <c r="B34" s="116" t="s">
        <v>167</v>
      </c>
      <c r="C34" s="116">
        <v>27285</v>
      </c>
      <c r="D34" s="222">
        <f>C34/'- 3 -'!E34</f>
        <v>0.0029694161563010987</v>
      </c>
      <c r="E34" s="116">
        <v>772674</v>
      </c>
      <c r="F34" s="222">
        <f>E34/'- 3 -'!E34</f>
        <v>0.08408981708461775</v>
      </c>
      <c r="G34" s="116">
        <v>96014</v>
      </c>
      <c r="H34" s="222">
        <f>G34/'- 3 -'!E34</f>
        <v>0.01044916704530305</v>
      </c>
    </row>
    <row r="35" spans="1:8" ht="12.75">
      <c r="A35" s="112">
        <v>26</v>
      </c>
      <c r="B35" s="113" t="s">
        <v>168</v>
      </c>
      <c r="C35" s="113">
        <v>57850</v>
      </c>
      <c r="D35" s="220">
        <f>C35/'- 3 -'!E35</f>
        <v>0.004358008146951583</v>
      </c>
      <c r="E35" s="113">
        <v>1152980</v>
      </c>
      <c r="F35" s="220">
        <f>E35/'- 3 -'!E35</f>
        <v>0.08685732468923485</v>
      </c>
      <c r="G35" s="113">
        <v>51192</v>
      </c>
      <c r="H35" s="220">
        <f>G35/'- 3 -'!E35</f>
        <v>0.003856441712337864</v>
      </c>
    </row>
    <row r="36" spans="1:8" ht="12.75">
      <c r="A36" s="115">
        <v>27</v>
      </c>
      <c r="B36" s="116" t="s">
        <v>169</v>
      </c>
      <c r="C36" s="116">
        <v>42608</v>
      </c>
      <c r="D36" s="222">
        <f>C36/'- 3 -'!E36</f>
        <v>0.007858657775631706</v>
      </c>
      <c r="E36" s="116">
        <v>482148</v>
      </c>
      <c r="F36" s="222">
        <f>E36/'- 3 -'!E36</f>
        <v>0.08892781001702205</v>
      </c>
      <c r="G36" s="116">
        <v>147017</v>
      </c>
      <c r="H36" s="222">
        <f>G36/'- 3 -'!E36</f>
        <v>0.02711594747934769</v>
      </c>
    </row>
    <row r="37" spans="1:8" ht="12.75">
      <c r="A37" s="112">
        <v>28</v>
      </c>
      <c r="B37" s="113" t="s">
        <v>170</v>
      </c>
      <c r="C37" s="113">
        <v>78197</v>
      </c>
      <c r="D37" s="220">
        <f>C37/'- 3 -'!E37</f>
        <v>0.013843379344566965</v>
      </c>
      <c r="E37" s="113">
        <v>402268</v>
      </c>
      <c r="F37" s="220">
        <f>E37/'- 3 -'!E37</f>
        <v>0.0712143499390036</v>
      </c>
      <c r="G37" s="113">
        <v>37364</v>
      </c>
      <c r="H37" s="220">
        <f>G37/'- 3 -'!E37</f>
        <v>0.006614627489934397</v>
      </c>
    </row>
    <row r="38" spans="1:8" ht="12.75">
      <c r="A38" s="115">
        <v>29</v>
      </c>
      <c r="B38" s="116" t="s">
        <v>171</v>
      </c>
      <c r="C38" s="116">
        <v>53211</v>
      </c>
      <c r="D38" s="222">
        <f>C38/'- 3 -'!E38</f>
        <v>0.006344717649404818</v>
      </c>
      <c r="E38" s="116">
        <v>731759.62</v>
      </c>
      <c r="F38" s="222">
        <f>E38/'- 3 -'!E38</f>
        <v>0.08725278938820474</v>
      </c>
      <c r="G38" s="116">
        <v>179343</v>
      </c>
      <c r="H38" s="222">
        <f>G38/'- 3 -'!E38</f>
        <v>0.02138431334493259</v>
      </c>
    </row>
    <row r="39" spans="1:8" ht="12.75">
      <c r="A39" s="112">
        <v>30</v>
      </c>
      <c r="B39" s="113" t="s">
        <v>172</v>
      </c>
      <c r="C39" s="113">
        <v>49767</v>
      </c>
      <c r="D39" s="220">
        <f>C39/'- 3 -'!E39</f>
        <v>0.005832058238316929</v>
      </c>
      <c r="E39" s="113">
        <v>658140</v>
      </c>
      <c r="F39" s="220">
        <f>E39/'- 3 -'!E39</f>
        <v>0.07712562157586159</v>
      </c>
      <c r="G39" s="113">
        <v>88397</v>
      </c>
      <c r="H39" s="220">
        <f>G39/'- 3 -'!E39</f>
        <v>0.010359001991128691</v>
      </c>
    </row>
    <row r="40" spans="1:8" ht="12.75">
      <c r="A40" s="115">
        <v>31</v>
      </c>
      <c r="B40" s="116" t="s">
        <v>173</v>
      </c>
      <c r="C40" s="116">
        <v>49173</v>
      </c>
      <c r="D40" s="222">
        <f>C40/'- 3 -'!E40</f>
        <v>0.005304448917346798</v>
      </c>
      <c r="E40" s="116">
        <v>837233</v>
      </c>
      <c r="F40" s="222">
        <f>E40/'- 3 -'!E40</f>
        <v>0.09031500377070774</v>
      </c>
      <c r="G40" s="116">
        <v>142349</v>
      </c>
      <c r="H40" s="222">
        <f>G40/'- 3 -'!E40</f>
        <v>0.01535564230238951</v>
      </c>
    </row>
    <row r="41" spans="1:8" ht="12.75">
      <c r="A41" s="112">
        <v>32</v>
      </c>
      <c r="B41" s="113" t="s">
        <v>174</v>
      </c>
      <c r="C41" s="113">
        <v>33244</v>
      </c>
      <c r="D41" s="220">
        <f>C41/'- 3 -'!E41</f>
        <v>0.005318687690127406</v>
      </c>
      <c r="E41" s="113">
        <v>558151</v>
      </c>
      <c r="F41" s="220">
        <f>E41/'- 3 -'!E41</f>
        <v>0.08929824488425887</v>
      </c>
      <c r="G41" s="113">
        <v>99793</v>
      </c>
      <c r="H41" s="220">
        <f>G41/'- 3 -'!E41</f>
        <v>0.01596582242392264</v>
      </c>
    </row>
    <row r="42" spans="1:8" ht="12.75">
      <c r="A42" s="115">
        <v>33</v>
      </c>
      <c r="B42" s="116" t="s">
        <v>175</v>
      </c>
      <c r="C42" s="116">
        <v>48327</v>
      </c>
      <c r="D42" s="222">
        <f>C42/'- 3 -'!E42</f>
        <v>0.004287527957606465</v>
      </c>
      <c r="E42" s="116">
        <v>1084981</v>
      </c>
      <c r="F42" s="222">
        <f>E42/'- 3 -'!E42</f>
        <v>0.09625853810440996</v>
      </c>
      <c r="G42" s="116">
        <v>100775</v>
      </c>
      <c r="H42" s="222">
        <f>G42/'- 3 -'!E42</f>
        <v>0.008940667327328233</v>
      </c>
    </row>
    <row r="43" spans="1:8" ht="12.75">
      <c r="A43" s="112">
        <v>34</v>
      </c>
      <c r="B43" s="113" t="s">
        <v>176</v>
      </c>
      <c r="C43" s="113">
        <v>33564</v>
      </c>
      <c r="D43" s="220">
        <f>C43/'- 3 -'!E43</f>
        <v>0.006479665522306718</v>
      </c>
      <c r="E43" s="113">
        <v>597518</v>
      </c>
      <c r="F43" s="220">
        <f>E43/'- 3 -'!E43</f>
        <v>0.115353258954763</v>
      </c>
      <c r="G43" s="113">
        <v>51358</v>
      </c>
      <c r="H43" s="220">
        <f>G43/'- 3 -'!E43</f>
        <v>0.009914868963610667</v>
      </c>
    </row>
    <row r="44" spans="1:8" ht="12.75">
      <c r="A44" s="115">
        <v>35</v>
      </c>
      <c r="B44" s="116" t="s">
        <v>177</v>
      </c>
      <c r="C44" s="116">
        <v>78845</v>
      </c>
      <c r="D44" s="222">
        <f>C44/'- 3 -'!E44</f>
        <v>0.006297661785888925</v>
      </c>
      <c r="E44" s="116">
        <v>1150173</v>
      </c>
      <c r="F44" s="222">
        <f>E44/'- 3 -'!E44</f>
        <v>0.09186886358375575</v>
      </c>
      <c r="G44" s="116">
        <v>120872</v>
      </c>
      <c r="H44" s="222">
        <f>G44/'- 3 -'!E44</f>
        <v>0.009654524388153543</v>
      </c>
    </row>
    <row r="45" spans="1:8" ht="12.75">
      <c r="A45" s="112">
        <v>36</v>
      </c>
      <c r="B45" s="113" t="s">
        <v>178</v>
      </c>
      <c r="C45" s="113">
        <v>55859</v>
      </c>
      <c r="D45" s="220">
        <f>C45/'- 3 -'!E45</f>
        <v>0.00797010417192541</v>
      </c>
      <c r="E45" s="113">
        <v>760473</v>
      </c>
      <c r="F45" s="220">
        <f>E45/'- 3 -'!E45</f>
        <v>0.10850622155671659</v>
      </c>
      <c r="G45" s="113">
        <v>38809</v>
      </c>
      <c r="H45" s="220">
        <f>G45/'- 3 -'!E45</f>
        <v>0.005537366813015866</v>
      </c>
    </row>
    <row r="46" spans="1:8" ht="12.75">
      <c r="A46" s="115">
        <v>37</v>
      </c>
      <c r="B46" s="116" t="s">
        <v>179</v>
      </c>
      <c r="C46" s="116">
        <v>32410</v>
      </c>
      <c r="D46" s="222">
        <f>C46/'- 3 -'!E46</f>
        <v>0.005157305421629338</v>
      </c>
      <c r="E46" s="116">
        <v>531136.07</v>
      </c>
      <c r="F46" s="222">
        <f>E46/'- 3 -'!E46</f>
        <v>0.08451807878537178</v>
      </c>
      <c r="G46" s="116">
        <v>69413</v>
      </c>
      <c r="H46" s="222">
        <f>G46/'- 3 -'!E46</f>
        <v>0.01104548106237449</v>
      </c>
    </row>
    <row r="47" spans="1:8" ht="12.75">
      <c r="A47" s="112">
        <v>38</v>
      </c>
      <c r="B47" s="113" t="s">
        <v>180</v>
      </c>
      <c r="C47" s="113">
        <v>39321</v>
      </c>
      <c r="D47" s="220">
        <f>C47/'- 3 -'!E47</f>
        <v>0.004671815116787061</v>
      </c>
      <c r="E47" s="113">
        <v>801969</v>
      </c>
      <c r="F47" s="220">
        <f>E47/'- 3 -'!E47</f>
        <v>0.0952837134710359</v>
      </c>
      <c r="G47" s="113">
        <v>42479</v>
      </c>
      <c r="H47" s="220">
        <f>G47/'- 3 -'!E47</f>
        <v>0.005047024092622201</v>
      </c>
    </row>
    <row r="48" spans="1:8" ht="12.75">
      <c r="A48" s="115">
        <v>39</v>
      </c>
      <c r="B48" s="116" t="s">
        <v>181</v>
      </c>
      <c r="C48" s="116">
        <v>55376</v>
      </c>
      <c r="D48" s="222">
        <f>C48/'- 3 -'!E48</f>
        <v>0.0040272657879058685</v>
      </c>
      <c r="E48" s="116">
        <v>1301805</v>
      </c>
      <c r="F48" s="222">
        <f>E48/'- 3 -'!E48</f>
        <v>0.0946748544319705</v>
      </c>
      <c r="G48" s="116">
        <v>100872</v>
      </c>
      <c r="H48" s="222">
        <f>G48/'- 3 -'!E48</f>
        <v>0.0073360003351206435</v>
      </c>
    </row>
    <row r="49" spans="1:8" ht="12.75">
      <c r="A49" s="112">
        <v>40</v>
      </c>
      <c r="B49" s="113" t="s">
        <v>182</v>
      </c>
      <c r="C49" s="113">
        <v>122361</v>
      </c>
      <c r="D49" s="220">
        <f>C49/'- 3 -'!E49</f>
        <v>0.0031404482658109537</v>
      </c>
      <c r="E49" s="113">
        <v>3280038</v>
      </c>
      <c r="F49" s="220">
        <f>E49/'- 3 -'!E49</f>
        <v>0.084183601383562</v>
      </c>
      <c r="G49" s="113">
        <v>223764</v>
      </c>
      <c r="H49" s="220">
        <f>G49/'- 3 -'!E49</f>
        <v>0.005743000349383564</v>
      </c>
    </row>
    <row r="50" spans="1:8" ht="12.75">
      <c r="A50" s="115">
        <v>41</v>
      </c>
      <c r="B50" s="116" t="s">
        <v>183</v>
      </c>
      <c r="C50" s="116">
        <v>59643</v>
      </c>
      <c r="D50" s="222">
        <f>C50/'- 3 -'!E50</f>
        <v>0.005188673254082743</v>
      </c>
      <c r="E50" s="116">
        <v>1026713</v>
      </c>
      <c r="F50" s="222">
        <f>E50/'- 3 -'!E50</f>
        <v>0.0893194219391891</v>
      </c>
      <c r="G50" s="116">
        <v>189866</v>
      </c>
      <c r="H50" s="222">
        <f>G50/'- 3 -'!E50</f>
        <v>0.01651748966449833</v>
      </c>
    </row>
    <row r="51" spans="1:8" ht="12.75">
      <c r="A51" s="112">
        <v>42</v>
      </c>
      <c r="B51" s="113" t="s">
        <v>184</v>
      </c>
      <c r="C51" s="113">
        <v>13088.21</v>
      </c>
      <c r="D51" s="220">
        <f>C51/'- 3 -'!E51</f>
        <v>0.0018474973820600126</v>
      </c>
      <c r="E51" s="113">
        <v>556218.94</v>
      </c>
      <c r="F51" s="220">
        <f>E51/'- 3 -'!E51</f>
        <v>0.07851440613362676</v>
      </c>
      <c r="G51" s="113">
        <v>88161.05</v>
      </c>
      <c r="H51" s="220">
        <f>G51/'- 3 -'!E51</f>
        <v>0.012444582496358316</v>
      </c>
    </row>
    <row r="52" spans="1:8" ht="12.75">
      <c r="A52" s="115">
        <v>43</v>
      </c>
      <c r="B52" s="116" t="s">
        <v>185</v>
      </c>
      <c r="C52" s="116">
        <v>28129</v>
      </c>
      <c r="D52" s="222">
        <f>C52/'- 3 -'!E52</f>
        <v>0.004492117913264388</v>
      </c>
      <c r="E52" s="116">
        <v>505470</v>
      </c>
      <c r="F52" s="222">
        <f>E52/'- 3 -'!E52</f>
        <v>0.08072206056446195</v>
      </c>
      <c r="G52" s="116">
        <v>72175</v>
      </c>
      <c r="H52" s="222">
        <f>G52/'- 3 -'!E52</f>
        <v>0.011526133541535682</v>
      </c>
    </row>
    <row r="53" spans="1:8" ht="12.75">
      <c r="A53" s="112">
        <v>44</v>
      </c>
      <c r="B53" s="113" t="s">
        <v>186</v>
      </c>
      <c r="C53" s="113">
        <v>84446</v>
      </c>
      <c r="D53" s="220">
        <f>C53/'- 3 -'!E53</f>
        <v>0.010036330980953124</v>
      </c>
      <c r="E53" s="113">
        <v>565035</v>
      </c>
      <c r="F53" s="220">
        <f>E53/'- 3 -'!E53</f>
        <v>0.06715390043131526</v>
      </c>
      <c r="G53" s="113">
        <v>117061</v>
      </c>
      <c r="H53" s="220">
        <f>G53/'- 3 -'!E53</f>
        <v>0.013912594332015178</v>
      </c>
    </row>
    <row r="54" spans="1:8" ht="12.75">
      <c r="A54" s="115">
        <v>45</v>
      </c>
      <c r="B54" s="116" t="s">
        <v>187</v>
      </c>
      <c r="C54" s="116">
        <v>88687</v>
      </c>
      <c r="D54" s="222">
        <f>C54/'- 3 -'!E54</f>
        <v>0.008290044916756497</v>
      </c>
      <c r="E54" s="116">
        <v>1155374</v>
      </c>
      <c r="F54" s="222">
        <f>E54/'- 3 -'!E54</f>
        <v>0.10799894410288566</v>
      </c>
      <c r="G54" s="116">
        <v>35407</v>
      </c>
      <c r="H54" s="222">
        <f>G54/'- 3 -'!E54</f>
        <v>0.0033096803406090776</v>
      </c>
    </row>
    <row r="55" spans="1:8" ht="12.75">
      <c r="A55" s="112">
        <v>46</v>
      </c>
      <c r="B55" s="113" t="s">
        <v>188</v>
      </c>
      <c r="C55" s="113">
        <v>64347</v>
      </c>
      <c r="D55" s="220">
        <f>C55/'- 3 -'!E55</f>
        <v>0.006221001746892327</v>
      </c>
      <c r="E55" s="113">
        <v>1104820</v>
      </c>
      <c r="F55" s="220">
        <f>E55/'- 3 -'!E55</f>
        <v>0.10681286073945298</v>
      </c>
      <c r="G55" s="113">
        <v>125878</v>
      </c>
      <c r="H55" s="220">
        <f>G55/'- 3 -'!E55</f>
        <v>0.012169755511450608</v>
      </c>
    </row>
    <row r="56" spans="1:8" ht="12.75">
      <c r="A56" s="115">
        <v>47</v>
      </c>
      <c r="B56" s="116" t="s">
        <v>189</v>
      </c>
      <c r="C56" s="116">
        <v>69056</v>
      </c>
      <c r="D56" s="222">
        <f>C56/'- 3 -'!E56</f>
        <v>0.008886973947792632</v>
      </c>
      <c r="E56" s="116">
        <v>697753</v>
      </c>
      <c r="F56" s="222">
        <f>E56/'- 3 -'!E56</f>
        <v>0.08979542303339538</v>
      </c>
      <c r="G56" s="116">
        <v>134967</v>
      </c>
      <c r="H56" s="222">
        <f>G56/'- 3 -'!E56</f>
        <v>0.017369210681356117</v>
      </c>
    </row>
    <row r="57" spans="1:8" ht="12.75">
      <c r="A57" s="112">
        <v>48</v>
      </c>
      <c r="B57" s="113" t="s">
        <v>190</v>
      </c>
      <c r="C57" s="113">
        <v>66116</v>
      </c>
      <c r="D57" s="220">
        <f>C57/'- 3 -'!E57</f>
        <v>0.0012523085793273057</v>
      </c>
      <c r="E57" s="113">
        <v>7689365</v>
      </c>
      <c r="F57" s="220">
        <f>E57/'- 3 -'!E57</f>
        <v>0.1456448932040521</v>
      </c>
      <c r="G57" s="113">
        <v>1344137</v>
      </c>
      <c r="H57" s="220">
        <f>G57/'- 3 -'!E57</f>
        <v>0.02545940917313913</v>
      </c>
    </row>
    <row r="58" spans="1:8" ht="12.75">
      <c r="A58" s="115">
        <v>49</v>
      </c>
      <c r="B58" s="116" t="s">
        <v>191</v>
      </c>
      <c r="C58" s="116">
        <v>112460</v>
      </c>
      <c r="D58" s="222">
        <f>C58/'- 3 -'!E58</f>
        <v>0.003934837468050002</v>
      </c>
      <c r="E58" s="116">
        <v>2320308</v>
      </c>
      <c r="F58" s="222">
        <f>E58/'- 3 -'!E58</f>
        <v>0.08118473106718978</v>
      </c>
      <c r="G58" s="116">
        <v>378410</v>
      </c>
      <c r="H58" s="222">
        <f>G58/'- 3 -'!E58</f>
        <v>0.013240101780942566</v>
      </c>
    </row>
    <row r="59" spans="1:8" ht="12.75">
      <c r="A59" s="112">
        <v>2264</v>
      </c>
      <c r="B59" s="113" t="s">
        <v>192</v>
      </c>
      <c r="C59" s="113">
        <v>0</v>
      </c>
      <c r="D59" s="220">
        <f>C59/'- 3 -'!E59</f>
        <v>0</v>
      </c>
      <c r="E59" s="113">
        <v>271013</v>
      </c>
      <c r="F59" s="220">
        <f>E59/'- 3 -'!E59</f>
        <v>0.1471591501450887</v>
      </c>
      <c r="G59" s="113">
        <v>42294</v>
      </c>
      <c r="H59" s="220">
        <f>G59/'- 3 -'!E59</f>
        <v>0.02296550016507098</v>
      </c>
    </row>
    <row r="60" spans="1:8" ht="12.75">
      <c r="A60" s="115">
        <v>2309</v>
      </c>
      <c r="B60" s="116" t="s">
        <v>193</v>
      </c>
      <c r="C60" s="116">
        <v>0</v>
      </c>
      <c r="D60" s="222">
        <f>C60/'- 3 -'!E60</f>
        <v>0</v>
      </c>
      <c r="E60" s="116">
        <v>289470</v>
      </c>
      <c r="F60" s="222">
        <f>E60/'- 3 -'!E60</f>
        <v>0.14017754757329698</v>
      </c>
      <c r="G60" s="116">
        <v>8486</v>
      </c>
      <c r="H60" s="222">
        <f>G60/'- 3 -'!E60</f>
        <v>0.004109395338746668</v>
      </c>
    </row>
    <row r="61" spans="1:8" ht="12.75">
      <c r="A61" s="112">
        <v>2312</v>
      </c>
      <c r="B61" s="113" t="s">
        <v>194</v>
      </c>
      <c r="C61" s="113">
        <v>0</v>
      </c>
      <c r="D61" s="220">
        <f>C61/'- 3 -'!E61</f>
        <v>0</v>
      </c>
      <c r="E61" s="113">
        <v>244948</v>
      </c>
      <c r="F61" s="220">
        <f>E61/'- 3 -'!E61</f>
        <v>0.13577815458825265</v>
      </c>
      <c r="G61" s="113">
        <v>15482</v>
      </c>
      <c r="H61" s="220">
        <f>G61/'- 3 -'!E61</f>
        <v>0.008581892439764061</v>
      </c>
    </row>
    <row r="62" spans="1:8" ht="12.75">
      <c r="A62" s="115">
        <v>2355</v>
      </c>
      <c r="B62" s="116" t="s">
        <v>196</v>
      </c>
      <c r="C62" s="116">
        <v>121723</v>
      </c>
      <c r="D62" s="222">
        <f>C62/'- 3 -'!E62</f>
        <v>0.005360039323224402</v>
      </c>
      <c r="E62" s="116">
        <v>2428723</v>
      </c>
      <c r="F62" s="222">
        <f>E62/'- 3 -'!E62</f>
        <v>0.10694815922397195</v>
      </c>
      <c r="G62" s="116">
        <v>58688</v>
      </c>
      <c r="H62" s="222">
        <f>G62/'- 3 -'!E62</f>
        <v>0.0025843101780386097</v>
      </c>
    </row>
    <row r="63" spans="1:8" ht="12.75">
      <c r="A63" s="112">
        <v>2439</v>
      </c>
      <c r="B63" s="113" t="s">
        <v>197</v>
      </c>
      <c r="C63" s="113">
        <v>0</v>
      </c>
      <c r="D63" s="220">
        <f>C63/'- 3 -'!E63</f>
        <v>0</v>
      </c>
      <c r="E63" s="113">
        <v>102290.39</v>
      </c>
      <c r="F63" s="220">
        <f>E63/'- 3 -'!E63</f>
        <v>0.1007043934858594</v>
      </c>
      <c r="G63" s="113">
        <v>12699.49</v>
      </c>
      <c r="H63" s="220">
        <f>G63/'- 3 -'!E63</f>
        <v>0.01250258639183736</v>
      </c>
    </row>
    <row r="64" spans="1:8" ht="12.75">
      <c r="A64" s="115">
        <v>2460</v>
      </c>
      <c r="B64" s="116" t="s">
        <v>198</v>
      </c>
      <c r="C64" s="116">
        <v>0</v>
      </c>
      <c r="D64" s="222">
        <f>C64/'- 3 -'!E64</f>
        <v>0</v>
      </c>
      <c r="E64" s="116">
        <v>292325</v>
      </c>
      <c r="F64" s="222">
        <f>E64/'- 3 -'!E64</f>
        <v>0.11306918484205705</v>
      </c>
      <c r="G64" s="116">
        <v>8629</v>
      </c>
      <c r="H64" s="222">
        <f>G64/'- 3 -'!E64</f>
        <v>0.003337634468492638</v>
      </c>
    </row>
    <row r="65" spans="1:8" ht="12.75">
      <c r="A65" s="112">
        <v>3000</v>
      </c>
      <c r="B65" s="113" t="s">
        <v>199</v>
      </c>
      <c r="C65" s="113">
        <v>0</v>
      </c>
      <c r="D65" s="220">
        <f>C65/'- 3 -'!E65</f>
        <v>0</v>
      </c>
      <c r="E65" s="113">
        <v>555748</v>
      </c>
      <c r="F65" s="220">
        <f>E65/'- 3 -'!E65</f>
        <v>0.1089335431450908</v>
      </c>
      <c r="G65" s="113">
        <v>22252</v>
      </c>
      <c r="H65" s="220">
        <f>G65/'- 3 -'!E65</f>
        <v>0.004361669681338593</v>
      </c>
    </row>
    <row r="66" spans="4:8" ht="4.5" customHeight="1">
      <c r="D66" s="257"/>
      <c r="F66" s="257"/>
      <c r="H66" s="257"/>
    </row>
    <row r="67" spans="1:8" ht="12.75">
      <c r="A67" s="119"/>
      <c r="B67" s="24" t="s">
        <v>200</v>
      </c>
      <c r="C67" s="25">
        <f>SUM(C11:C65)</f>
        <v>6407069.21</v>
      </c>
      <c r="D67" s="26">
        <f>C67/'- 3 -'!E67</f>
        <v>0.005648972558003244</v>
      </c>
      <c r="E67" s="90">
        <f>SUM(E11:E65)</f>
        <v>104340276.74</v>
      </c>
      <c r="F67" s="91">
        <f>E67/'- 3 -'!E67</f>
        <v>0.09199453614123268</v>
      </c>
      <c r="G67" s="90">
        <f>SUM(G11:G65)</f>
        <v>14670577.540000001</v>
      </c>
      <c r="H67" s="91">
        <f>G67/'- 3 -'!E67</f>
        <v>0.012934726817711205</v>
      </c>
    </row>
    <row r="68" ht="4.5" customHeight="1"/>
    <row r="69" spans="1:8" ht="12.75">
      <c r="A69" s="115">
        <v>2155</v>
      </c>
      <c r="B69" s="116" t="s">
        <v>201</v>
      </c>
      <c r="C69" s="116">
        <v>0</v>
      </c>
      <c r="D69" s="222">
        <f>C69/'- 3 -'!E69</f>
        <v>0</v>
      </c>
      <c r="E69" s="116">
        <v>91301.4</v>
      </c>
      <c r="F69" s="222">
        <f>E69/'- 3 -'!E69</f>
        <v>0.08610825018033648</v>
      </c>
      <c r="G69" s="116">
        <v>18878.88</v>
      </c>
      <c r="H69" s="222">
        <f>G69/'- 3 -'!E69</f>
        <v>0.017805064568172567</v>
      </c>
    </row>
    <row r="70" spans="1:8" ht="12.75">
      <c r="A70" s="112">
        <v>2408</v>
      </c>
      <c r="B70" s="113" t="s">
        <v>203</v>
      </c>
      <c r="C70" s="113">
        <v>60905</v>
      </c>
      <c r="D70" s="220">
        <f>C70/'- 3 -'!E70</f>
        <v>0.025493802458924443</v>
      </c>
      <c r="E70" s="113">
        <v>265200</v>
      </c>
      <c r="F70" s="220">
        <f>E70/'- 3 -'!E70</f>
        <v>0.11100823269200824</v>
      </c>
      <c r="G70" s="113">
        <v>532</v>
      </c>
      <c r="H70" s="220">
        <f>G70/'- 3 -'!E70</f>
        <v>0.00022268619831126844</v>
      </c>
    </row>
    <row r="71" ht="6.7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H189"/>
  <sheetViews>
    <sheetView showGridLines="0" showZeros="0" workbookViewId="0" topLeftCell="A1">
      <selection activeCell="A1" sqref="A1"/>
    </sheetView>
  </sheetViews>
  <sheetFormatPr defaultColWidth="15.83203125" defaultRowHeight="12"/>
  <cols>
    <col min="1" max="1" width="6.83203125" style="20" customWidth="1"/>
    <col min="2" max="2" width="35.83203125" style="20" customWidth="1"/>
    <col min="3" max="3" width="28.83203125" style="20" customWidth="1"/>
    <col min="4" max="4" width="20.83203125" style="20" customWidth="1"/>
    <col min="5" max="5" width="25.83203125" style="20" customWidth="1"/>
    <col min="6" max="6" width="20.83203125" style="20" customWidth="1"/>
    <col min="7" max="16384" width="15.83203125" style="20" customWidth="1"/>
  </cols>
  <sheetData>
    <row r="1" spans="2:6" ht="6.75" customHeight="1">
      <c r="B1" s="27"/>
      <c r="C1" s="65"/>
      <c r="D1" s="65"/>
      <c r="E1" s="65"/>
      <c r="F1" s="65"/>
    </row>
    <row r="2" spans="1:6" ht="12.75">
      <c r="A2" s="301"/>
      <c r="B2" s="302"/>
      <c r="C2" s="302" t="s">
        <v>10</v>
      </c>
      <c r="D2" s="302"/>
      <c r="E2" s="302"/>
      <c r="F2" s="301"/>
    </row>
    <row r="3" spans="1:6" ht="12.75">
      <c r="A3" s="303"/>
      <c r="B3" s="297"/>
      <c r="C3" s="70"/>
      <c r="D3" s="304"/>
      <c r="E3" s="304"/>
      <c r="F3" s="304"/>
    </row>
    <row r="4" spans="1:6" ht="12.75">
      <c r="A4" s="9"/>
      <c r="C4" s="65"/>
      <c r="D4" s="305"/>
      <c r="E4" s="306"/>
      <c r="F4" s="305"/>
    </row>
    <row r="5" spans="1:6" ht="12.75">
      <c r="A5" s="9"/>
      <c r="C5" s="65"/>
      <c r="D5" s="65"/>
      <c r="E5" s="65"/>
      <c r="F5" s="65"/>
    </row>
    <row r="6" spans="1:6" ht="12.75">
      <c r="A6" s="9"/>
      <c r="C6" s="65"/>
      <c r="D6" s="65"/>
      <c r="E6" s="65"/>
      <c r="F6" s="65"/>
    </row>
    <row r="7" spans="3:6" ht="12.75">
      <c r="C7" s="212" t="s">
        <v>86</v>
      </c>
      <c r="D7" s="307"/>
      <c r="E7" s="215" t="s">
        <v>374</v>
      </c>
      <c r="F7" s="307"/>
    </row>
    <row r="8" spans="1:6" ht="12.75">
      <c r="A8" s="53"/>
      <c r="B8" s="54"/>
      <c r="C8" s="308" t="s">
        <v>115</v>
      </c>
      <c r="D8" s="309"/>
      <c r="E8" s="308" t="s">
        <v>115</v>
      </c>
      <c r="F8" s="309"/>
    </row>
    <row r="9" spans="1:6" ht="12.75">
      <c r="A9" s="60" t="s">
        <v>121</v>
      </c>
      <c r="B9" s="61" t="s">
        <v>122</v>
      </c>
      <c r="C9" s="310" t="s">
        <v>137</v>
      </c>
      <c r="D9" s="310" t="s">
        <v>138</v>
      </c>
      <c r="E9" s="310" t="s">
        <v>137</v>
      </c>
      <c r="F9" s="310" t="s">
        <v>138</v>
      </c>
    </row>
    <row r="10" spans="1:2" ht="4.5" customHeight="1">
      <c r="A10" s="86"/>
      <c r="B10" s="86"/>
    </row>
    <row r="11" spans="1:6" ht="12.75">
      <c r="A11" s="12">
        <v>1</v>
      </c>
      <c r="B11" s="13" t="s">
        <v>144</v>
      </c>
      <c r="C11" s="92">
        <v>204186137.95</v>
      </c>
      <c r="D11" s="13">
        <v>6738.349419677184</v>
      </c>
      <c r="E11" s="13">
        <f>'- 3 -'!G11</f>
        <v>206777046.8</v>
      </c>
      <c r="F11" s="13">
        <f>E11/'- 7 -'!I11</f>
        <v>6822.703740365326</v>
      </c>
    </row>
    <row r="12" spans="1:6" ht="12.75">
      <c r="A12" s="16">
        <v>2</v>
      </c>
      <c r="B12" s="17" t="s">
        <v>145</v>
      </c>
      <c r="C12" s="93">
        <v>52645133</v>
      </c>
      <c r="D12" s="17">
        <v>5860.333396413344</v>
      </c>
      <c r="E12" s="17">
        <f>'- 3 -'!G12</f>
        <v>51463948</v>
      </c>
      <c r="F12" s="17">
        <f>E12/'- 7 -'!I12</f>
        <v>5754.450299832389</v>
      </c>
    </row>
    <row r="13" spans="1:6" ht="12.75">
      <c r="A13" s="12">
        <v>3</v>
      </c>
      <c r="B13" s="13" t="s">
        <v>146</v>
      </c>
      <c r="C13" s="92">
        <v>36868168</v>
      </c>
      <c r="D13" s="13">
        <v>5836.3413012505935</v>
      </c>
      <c r="E13" s="13">
        <f>'- 3 -'!G13</f>
        <v>37126540</v>
      </c>
      <c r="F13" s="13">
        <f>E13/'- 7 -'!I13</f>
        <v>6002.674211802749</v>
      </c>
    </row>
    <row r="14" spans="1:6" ht="12.75">
      <c r="A14" s="16">
        <v>4</v>
      </c>
      <c r="B14" s="17" t="s">
        <v>147</v>
      </c>
      <c r="C14" s="93">
        <v>27697616</v>
      </c>
      <c r="D14" s="17">
        <v>5829.2362411869935</v>
      </c>
      <c r="E14" s="17">
        <f>'- 3 -'!G14</f>
        <v>28079885</v>
      </c>
      <c r="F14" s="17">
        <f>E14/'- 7 -'!I14</f>
        <v>5921.527836355968</v>
      </c>
    </row>
    <row r="15" spans="1:6" ht="12.75">
      <c r="A15" s="12">
        <v>5</v>
      </c>
      <c r="B15" s="13" t="s">
        <v>148</v>
      </c>
      <c r="C15" s="92">
        <v>40895669</v>
      </c>
      <c r="D15" s="13">
        <v>6018.405762976262</v>
      </c>
      <c r="E15" s="13">
        <f>'- 3 -'!G15</f>
        <v>41818382</v>
      </c>
      <c r="F15" s="13">
        <f>E15/'- 7 -'!I15</f>
        <v>6085.771956632467</v>
      </c>
    </row>
    <row r="16" spans="1:6" ht="12.75">
      <c r="A16" s="16">
        <v>6</v>
      </c>
      <c r="B16" s="17" t="s">
        <v>149</v>
      </c>
      <c r="C16" s="93">
        <v>51046407</v>
      </c>
      <c r="D16" s="17">
        <v>5401.621870436605</v>
      </c>
      <c r="E16" s="17">
        <f>'- 3 -'!G16</f>
        <v>52661928</v>
      </c>
      <c r="F16" s="17">
        <f>E16/'- 7 -'!I16</f>
        <v>5737.843538897363</v>
      </c>
    </row>
    <row r="17" spans="1:6" ht="12.75">
      <c r="A17" s="12">
        <v>8</v>
      </c>
      <c r="B17" s="13" t="s">
        <v>150</v>
      </c>
      <c r="C17" s="92">
        <v>6686761</v>
      </c>
      <c r="D17" s="13">
        <v>6505.897061685153</v>
      </c>
      <c r="E17" s="13">
        <f>'- 3 -'!G17</f>
        <v>7056345</v>
      </c>
      <c r="F17" s="13">
        <f>E17/'- 7 -'!I17</f>
        <v>6972.672924901186</v>
      </c>
    </row>
    <row r="18" spans="1:6" ht="12.75">
      <c r="A18" s="16">
        <v>9</v>
      </c>
      <c r="B18" s="17" t="s">
        <v>151</v>
      </c>
      <c r="C18" s="93">
        <v>69576478</v>
      </c>
      <c r="D18" s="17">
        <v>5400.432956882834</v>
      </c>
      <c r="E18" s="17">
        <f>'- 3 -'!G18</f>
        <v>70513614.61</v>
      </c>
      <c r="F18" s="17">
        <f>E18/'- 7 -'!I18</f>
        <v>5546.793676302851</v>
      </c>
    </row>
    <row r="19" spans="1:6" ht="12.75">
      <c r="A19" s="12">
        <v>10</v>
      </c>
      <c r="B19" s="13" t="s">
        <v>152</v>
      </c>
      <c r="C19" s="92">
        <v>50205239.76</v>
      </c>
      <c r="D19" s="13">
        <v>5586.118471210014</v>
      </c>
      <c r="E19" s="13">
        <f>'- 3 -'!G19</f>
        <v>52030495</v>
      </c>
      <c r="F19" s="13">
        <f>E19/'- 7 -'!I19</f>
        <v>5914.572581561896</v>
      </c>
    </row>
    <row r="20" spans="1:6" ht="12.75">
      <c r="A20" s="16">
        <v>11</v>
      </c>
      <c r="B20" s="17" t="s">
        <v>153</v>
      </c>
      <c r="C20" s="93">
        <v>25721694</v>
      </c>
      <c r="D20" s="17">
        <v>5589.242503259453</v>
      </c>
      <c r="E20" s="17">
        <f>'- 3 -'!G20</f>
        <v>26647550</v>
      </c>
      <c r="F20" s="17">
        <f>E20/'- 7 -'!I20</f>
        <v>5698.304251133351</v>
      </c>
    </row>
    <row r="21" spans="1:6" ht="12.75">
      <c r="A21" s="12">
        <v>12</v>
      </c>
      <c r="B21" s="13" t="s">
        <v>154</v>
      </c>
      <c r="C21" s="92">
        <v>43894407</v>
      </c>
      <c r="D21" s="13">
        <v>5565.76516832562</v>
      </c>
      <c r="E21" s="13">
        <f>'- 3 -'!G21</f>
        <v>44736978</v>
      </c>
      <c r="F21" s="13">
        <f>E21/'- 7 -'!I21</f>
        <v>5683.41205615194</v>
      </c>
    </row>
    <row r="22" spans="1:6" ht="12.75">
      <c r="A22" s="16">
        <v>13</v>
      </c>
      <c r="B22" s="17" t="s">
        <v>155</v>
      </c>
      <c r="C22" s="93">
        <v>16428807</v>
      </c>
      <c r="D22" s="17">
        <v>5753.9951667133655</v>
      </c>
      <c r="E22" s="17">
        <f>'- 3 -'!G22</f>
        <v>17369511.07</v>
      </c>
      <c r="F22" s="17">
        <f>E22/'- 7 -'!I22</f>
        <v>5814.062282845189</v>
      </c>
    </row>
    <row r="23" spans="1:6" ht="12.75">
      <c r="A23" s="12">
        <v>14</v>
      </c>
      <c r="B23" s="13" t="s">
        <v>156</v>
      </c>
      <c r="C23" s="92">
        <v>20341365</v>
      </c>
      <c r="D23" s="13">
        <v>5199.735429447853</v>
      </c>
      <c r="E23" s="13">
        <f>'- 3 -'!G23</f>
        <v>20924120</v>
      </c>
      <c r="F23" s="13">
        <f>E23/'- 7 -'!I23</f>
        <v>5526.416988009085</v>
      </c>
    </row>
    <row r="24" spans="1:6" ht="12.75">
      <c r="A24" s="16">
        <v>15</v>
      </c>
      <c r="B24" s="17" t="s">
        <v>157</v>
      </c>
      <c r="C24" s="93">
        <v>24757508</v>
      </c>
      <c r="D24" s="17">
        <v>4460.812252252253</v>
      </c>
      <c r="E24" s="17">
        <f>'- 3 -'!G24</f>
        <v>25584491</v>
      </c>
      <c r="F24" s="17">
        <f>E24/'- 7 -'!I24</f>
        <v>4574.377078490971</v>
      </c>
    </row>
    <row r="25" spans="1:6" ht="12.75">
      <c r="A25" s="12">
        <v>16</v>
      </c>
      <c r="B25" s="13" t="s">
        <v>158</v>
      </c>
      <c r="C25" s="92">
        <v>5249437</v>
      </c>
      <c r="D25" s="13">
        <v>6699.983407785578</v>
      </c>
      <c r="E25" s="13">
        <f>'- 3 -'!G25</f>
        <v>5341249</v>
      </c>
      <c r="F25" s="13">
        <f>E25/'- 7 -'!I25</f>
        <v>6991.163612565445</v>
      </c>
    </row>
    <row r="26" spans="1:6" ht="12.75">
      <c r="A26" s="16">
        <v>17</v>
      </c>
      <c r="B26" s="17" t="s">
        <v>159</v>
      </c>
      <c r="C26" s="93">
        <v>3954391</v>
      </c>
      <c r="D26" s="17">
        <v>6296.800955414013</v>
      </c>
      <c r="E26" s="17">
        <f>'- 3 -'!G26</f>
        <v>4125608.14</v>
      </c>
      <c r="F26" s="17">
        <f>E26/'- 7 -'!I26</f>
        <v>7295.505110521663</v>
      </c>
    </row>
    <row r="27" spans="1:6" ht="12.75">
      <c r="A27" s="12">
        <v>18</v>
      </c>
      <c r="B27" s="13" t="s">
        <v>160</v>
      </c>
      <c r="C27" s="92">
        <v>7464221</v>
      </c>
      <c r="D27" s="13">
        <v>5300.540406192302</v>
      </c>
      <c r="E27" s="13">
        <f>'- 3 -'!G27</f>
        <v>7999445</v>
      </c>
      <c r="F27" s="13">
        <f>E27/'- 7 -'!I27</f>
        <v>5435.513351905959</v>
      </c>
    </row>
    <row r="28" spans="1:6" ht="12.75">
      <c r="A28" s="16">
        <v>19</v>
      </c>
      <c r="B28" s="17" t="s">
        <v>161</v>
      </c>
      <c r="C28" s="93">
        <v>9532267</v>
      </c>
      <c r="D28" s="17">
        <v>5556.229307530893</v>
      </c>
      <c r="E28" s="17">
        <f>'- 3 -'!G28</f>
        <v>10267172</v>
      </c>
      <c r="F28" s="17">
        <f>E28/'- 7 -'!I28</f>
        <v>5915.973494670124</v>
      </c>
    </row>
    <row r="29" spans="1:6" ht="12.75">
      <c r="A29" s="12">
        <v>20</v>
      </c>
      <c r="B29" s="13" t="s">
        <v>162</v>
      </c>
      <c r="C29" s="92">
        <v>6901391</v>
      </c>
      <c r="D29" s="13">
        <v>6719.952288218111</v>
      </c>
      <c r="E29" s="13">
        <f>'- 3 -'!G29</f>
        <v>6684493.859999999</v>
      </c>
      <c r="F29" s="13">
        <f>E29/'- 7 -'!I29</f>
        <v>6442.8856481927705</v>
      </c>
    </row>
    <row r="30" spans="1:6" ht="12.75">
      <c r="A30" s="16">
        <v>21</v>
      </c>
      <c r="B30" s="17" t="s">
        <v>163</v>
      </c>
      <c r="C30" s="93">
        <v>17877494</v>
      </c>
      <c r="D30" s="17">
        <v>5219.706277372263</v>
      </c>
      <c r="E30" s="17">
        <f>'- 3 -'!G30</f>
        <v>19166967</v>
      </c>
      <c r="F30" s="17">
        <f>E30/'- 7 -'!I30</f>
        <v>5420.522341628959</v>
      </c>
    </row>
    <row r="31" spans="1:6" ht="12.75">
      <c r="A31" s="12">
        <v>22</v>
      </c>
      <c r="B31" s="13" t="s">
        <v>164</v>
      </c>
      <c r="C31" s="92">
        <v>10223943</v>
      </c>
      <c r="D31" s="13">
        <v>5776.238983050847</v>
      </c>
      <c r="E31" s="13">
        <f>'- 3 -'!G31</f>
        <v>11142848</v>
      </c>
      <c r="F31" s="13">
        <f>E31/'- 7 -'!I31</f>
        <v>6190.471111111111</v>
      </c>
    </row>
    <row r="32" spans="1:6" ht="12.75">
      <c r="A32" s="16">
        <v>23</v>
      </c>
      <c r="B32" s="17" t="s">
        <v>165</v>
      </c>
      <c r="C32" s="93">
        <v>8398104</v>
      </c>
      <c r="D32" s="17">
        <v>5783.818181818182</v>
      </c>
      <c r="E32" s="17">
        <f>'- 3 -'!G32</f>
        <v>8733457</v>
      </c>
      <c r="F32" s="17">
        <f>E32/'- 7 -'!I32</f>
        <v>6025.151431528113</v>
      </c>
    </row>
    <row r="33" spans="1:6" ht="12.75">
      <c r="A33" s="12">
        <v>24</v>
      </c>
      <c r="B33" s="13" t="s">
        <v>166</v>
      </c>
      <c r="C33" s="92">
        <v>20205099.55</v>
      </c>
      <c r="D33" s="13">
        <v>5430.164624150071</v>
      </c>
      <c r="E33" s="13">
        <f>'- 3 -'!G33</f>
        <v>20892682</v>
      </c>
      <c r="F33" s="13">
        <f>E33/'- 7 -'!I33</f>
        <v>5611.18386421013</v>
      </c>
    </row>
    <row r="34" spans="1:6" ht="12.75">
      <c r="A34" s="16">
        <v>25</v>
      </c>
      <c r="B34" s="17" t="s">
        <v>167</v>
      </c>
      <c r="C34" s="93">
        <v>9120245</v>
      </c>
      <c r="D34" s="17">
        <v>5736.003144654088</v>
      </c>
      <c r="E34" s="17">
        <f>'- 3 -'!G34</f>
        <v>9188595</v>
      </c>
      <c r="F34" s="17">
        <f>E34/'- 7 -'!I34</f>
        <v>5861.942583732058</v>
      </c>
    </row>
    <row r="35" spans="1:6" ht="12.75">
      <c r="A35" s="12">
        <v>26</v>
      </c>
      <c r="B35" s="13" t="s">
        <v>168</v>
      </c>
      <c r="C35" s="92">
        <v>12783534</v>
      </c>
      <c r="D35" s="13">
        <v>4795.923466516601</v>
      </c>
      <c r="E35" s="13">
        <f>'- 3 -'!G35</f>
        <v>13274413</v>
      </c>
      <c r="F35" s="13">
        <f>E35/'- 7 -'!I35</f>
        <v>5039.640470766894</v>
      </c>
    </row>
    <row r="36" spans="1:6" ht="12.75">
      <c r="A36" s="16">
        <v>27</v>
      </c>
      <c r="B36" s="17" t="s">
        <v>169</v>
      </c>
      <c r="C36" s="93">
        <v>5708624</v>
      </c>
      <c r="D36" s="17">
        <v>6995.176943436918</v>
      </c>
      <c r="E36" s="17">
        <f>'- 3 -'!G36</f>
        <v>5421791</v>
      </c>
      <c r="F36" s="17">
        <f>E36/'- 7 -'!I36</f>
        <v>6815.576367064739</v>
      </c>
    </row>
    <row r="37" spans="1:6" ht="12.75">
      <c r="A37" s="12">
        <v>28</v>
      </c>
      <c r="B37" s="13" t="s">
        <v>170</v>
      </c>
      <c r="C37" s="92">
        <v>5685968</v>
      </c>
      <c r="D37" s="13">
        <v>6300.241551246538</v>
      </c>
      <c r="E37" s="13">
        <f>'- 3 -'!G37</f>
        <v>5643814</v>
      </c>
      <c r="F37" s="13">
        <f>E37/'- 7 -'!I37</f>
        <v>6341.36404494382</v>
      </c>
    </row>
    <row r="38" spans="1:6" ht="12.75">
      <c r="A38" s="16">
        <v>29</v>
      </c>
      <c r="B38" s="17" t="s">
        <v>171</v>
      </c>
      <c r="C38" s="93">
        <v>7908384</v>
      </c>
      <c r="D38" s="17">
        <v>6600.771221100075</v>
      </c>
      <c r="E38" s="17">
        <f>'- 3 -'!G38</f>
        <v>8386613.62</v>
      </c>
      <c r="F38" s="17">
        <f>E38/'- 7 -'!I38</f>
        <v>7032.209978198894</v>
      </c>
    </row>
    <row r="39" spans="1:6" ht="12.75">
      <c r="A39" s="12">
        <v>30</v>
      </c>
      <c r="B39" s="13" t="s">
        <v>172</v>
      </c>
      <c r="C39" s="92">
        <v>8065846</v>
      </c>
      <c r="D39" s="13">
        <v>5669.791930268522</v>
      </c>
      <c r="E39" s="13">
        <f>'- 3 -'!G39</f>
        <v>8533351</v>
      </c>
      <c r="F39" s="13">
        <f>E39/'- 7 -'!I39</f>
        <v>5934.180111265647</v>
      </c>
    </row>
    <row r="40" spans="1:6" ht="12.75">
      <c r="A40" s="16">
        <v>31</v>
      </c>
      <c r="B40" s="17" t="s">
        <v>173</v>
      </c>
      <c r="C40" s="93">
        <v>9040289</v>
      </c>
      <c r="D40" s="17">
        <v>5439.403730445247</v>
      </c>
      <c r="E40" s="17">
        <f>'- 3 -'!G40</f>
        <v>9270143</v>
      </c>
      <c r="F40" s="17">
        <f>E40/'- 7 -'!I40</f>
        <v>5507.451877376426</v>
      </c>
    </row>
    <row r="41" spans="1:6" ht="12.75">
      <c r="A41" s="12">
        <v>32</v>
      </c>
      <c r="B41" s="13" t="s">
        <v>174</v>
      </c>
      <c r="C41" s="92">
        <v>6382397.27</v>
      </c>
      <c r="D41" s="13">
        <v>6473.019543610548</v>
      </c>
      <c r="E41" s="13">
        <f>'- 3 -'!G41</f>
        <v>6250414</v>
      </c>
      <c r="F41" s="13">
        <f>E41/'- 7 -'!I41</f>
        <v>6790.237914177078</v>
      </c>
    </row>
    <row r="42" spans="1:6" ht="12.75">
      <c r="A42" s="16">
        <v>33</v>
      </c>
      <c r="B42" s="17" t="s">
        <v>175</v>
      </c>
      <c r="C42" s="93">
        <v>10836940</v>
      </c>
      <c r="D42" s="17">
        <v>5529.615266863966</v>
      </c>
      <c r="E42" s="17">
        <f>'- 3 -'!G42</f>
        <v>11271530</v>
      </c>
      <c r="F42" s="17">
        <f>E42/'- 7 -'!I42</f>
        <v>5740.52966641202</v>
      </c>
    </row>
    <row r="43" spans="1:6" ht="12.75">
      <c r="A43" s="12">
        <v>34</v>
      </c>
      <c r="B43" s="13" t="s">
        <v>176</v>
      </c>
      <c r="C43" s="92">
        <v>5049652</v>
      </c>
      <c r="D43" s="13">
        <v>6065.648048048048</v>
      </c>
      <c r="E43" s="13">
        <f>'- 3 -'!G43</f>
        <v>5179897</v>
      </c>
      <c r="F43" s="13">
        <f>E43/'- 7 -'!I43</f>
        <v>6556.83164556962</v>
      </c>
    </row>
    <row r="44" spans="1:6" ht="12.75">
      <c r="A44" s="16">
        <v>35</v>
      </c>
      <c r="B44" s="17" t="s">
        <v>177</v>
      </c>
      <c r="C44" s="93">
        <v>12053589.6</v>
      </c>
      <c r="D44" s="17">
        <v>6222.1709684080115</v>
      </c>
      <c r="E44" s="17">
        <f>'- 3 -'!G44</f>
        <v>12513377</v>
      </c>
      <c r="F44" s="17">
        <f>E44/'- 7 -'!I44</f>
        <v>6427.004108885465</v>
      </c>
    </row>
    <row r="45" spans="1:6" ht="12.75">
      <c r="A45" s="12">
        <v>36</v>
      </c>
      <c r="B45" s="13" t="s">
        <v>178</v>
      </c>
      <c r="C45" s="92">
        <v>6860679</v>
      </c>
      <c r="D45" s="13">
        <v>5814.134745762712</v>
      </c>
      <c r="E45" s="13">
        <f>'- 3 -'!G45</f>
        <v>7008565.86</v>
      </c>
      <c r="F45" s="13">
        <f>E45/'- 7 -'!I45</f>
        <v>6218.780709849158</v>
      </c>
    </row>
    <row r="46" spans="1:6" ht="12.75">
      <c r="A46" s="16">
        <v>37</v>
      </c>
      <c r="B46" s="17" t="s">
        <v>179</v>
      </c>
      <c r="C46" s="93">
        <v>6383078</v>
      </c>
      <c r="D46" s="17">
        <v>6264.060843964671</v>
      </c>
      <c r="E46" s="17">
        <f>'- 3 -'!G46</f>
        <v>6284289.44</v>
      </c>
      <c r="F46" s="17">
        <f>E46/'- 7 -'!I46</f>
        <v>6119.074430379747</v>
      </c>
    </row>
    <row r="47" spans="1:6" ht="12.75">
      <c r="A47" s="12">
        <v>38</v>
      </c>
      <c r="B47" s="13" t="s">
        <v>180</v>
      </c>
      <c r="C47" s="92">
        <v>8020927</v>
      </c>
      <c r="D47" s="13">
        <v>5921.688445921004</v>
      </c>
      <c r="E47" s="13">
        <f>'- 3 -'!G47</f>
        <v>8416643</v>
      </c>
      <c r="F47" s="13">
        <f>E47/'- 7 -'!I47</f>
        <v>6352.183396226415</v>
      </c>
    </row>
    <row r="48" spans="1:6" ht="12.75">
      <c r="A48" s="16">
        <v>39</v>
      </c>
      <c r="B48" s="17" t="s">
        <v>181</v>
      </c>
      <c r="C48" s="93">
        <v>13097722</v>
      </c>
      <c r="D48" s="17">
        <v>5818.623722789871</v>
      </c>
      <c r="E48" s="17">
        <f>'- 3 -'!G48</f>
        <v>13749987</v>
      </c>
      <c r="F48" s="17">
        <f>E48/'- 7 -'!I48</f>
        <v>6185.329284750337</v>
      </c>
    </row>
    <row r="49" spans="1:6" ht="12.75">
      <c r="A49" s="12">
        <v>40</v>
      </c>
      <c r="B49" s="13" t="s">
        <v>182</v>
      </c>
      <c r="C49" s="92">
        <v>38008803.23</v>
      </c>
      <c r="D49" s="13">
        <v>4826.821160708617</v>
      </c>
      <c r="E49" s="13">
        <f>'- 3 -'!G49</f>
        <v>38921756</v>
      </c>
      <c r="F49" s="13">
        <f>E49/'- 7 -'!I49</f>
        <v>5084.488047028086</v>
      </c>
    </row>
    <row r="50" spans="1:6" ht="12.75">
      <c r="A50" s="16">
        <v>41</v>
      </c>
      <c r="B50" s="17" t="s">
        <v>183</v>
      </c>
      <c r="C50" s="93">
        <v>11060726</v>
      </c>
      <c r="D50" s="17">
        <v>6279.1518592109</v>
      </c>
      <c r="E50" s="17">
        <f>'- 3 -'!G50</f>
        <v>11494846</v>
      </c>
      <c r="F50" s="17">
        <f>E50/'- 7 -'!I50</f>
        <v>6576.7513445474315</v>
      </c>
    </row>
    <row r="51" spans="1:6" ht="12.75">
      <c r="A51" s="12">
        <v>42</v>
      </c>
      <c r="B51" s="13" t="s">
        <v>184</v>
      </c>
      <c r="C51" s="92">
        <v>7122833</v>
      </c>
      <c r="D51" s="13">
        <v>6239.888742882173</v>
      </c>
      <c r="E51" s="13">
        <f>'- 3 -'!G51</f>
        <v>7084291.5</v>
      </c>
      <c r="F51" s="13">
        <f>E51/'- 7 -'!I51</f>
        <v>6333.742959320519</v>
      </c>
    </row>
    <row r="52" spans="1:6" ht="12.75">
      <c r="A52" s="16">
        <v>43</v>
      </c>
      <c r="B52" s="17" t="s">
        <v>185</v>
      </c>
      <c r="C52" s="93">
        <v>6032484</v>
      </c>
      <c r="D52" s="17">
        <v>6721.430640668524</v>
      </c>
      <c r="E52" s="17">
        <f>'- 3 -'!G52</f>
        <v>6261857</v>
      </c>
      <c r="F52" s="17">
        <f>E52/'- 7 -'!I52</f>
        <v>6934.503875968992</v>
      </c>
    </row>
    <row r="53" spans="1:6" ht="12.75">
      <c r="A53" s="12">
        <v>44</v>
      </c>
      <c r="B53" s="13" t="s">
        <v>186</v>
      </c>
      <c r="C53" s="92">
        <v>8059863</v>
      </c>
      <c r="D53" s="13">
        <v>6243.116189000774</v>
      </c>
      <c r="E53" s="13">
        <f>'- 3 -'!G53</f>
        <v>8414031</v>
      </c>
      <c r="F53" s="13">
        <f>E53/'- 7 -'!I53</f>
        <v>6420.4738649370465</v>
      </c>
    </row>
    <row r="54" spans="1:6" ht="12.75">
      <c r="A54" s="16">
        <v>45</v>
      </c>
      <c r="B54" s="17" t="s">
        <v>187</v>
      </c>
      <c r="C54" s="93">
        <v>11051888</v>
      </c>
      <c r="D54" s="17">
        <v>5693.914477073673</v>
      </c>
      <c r="E54" s="17">
        <f>'- 3 -'!G54</f>
        <v>10691046</v>
      </c>
      <c r="F54" s="17">
        <f>E54/'- 7 -'!I54</f>
        <v>5489.343807763401</v>
      </c>
    </row>
    <row r="55" spans="1:6" ht="12.75">
      <c r="A55" s="12">
        <v>46</v>
      </c>
      <c r="B55" s="13" t="s">
        <v>188</v>
      </c>
      <c r="C55" s="92">
        <v>10181439</v>
      </c>
      <c r="D55" s="13">
        <v>6262.417886578915</v>
      </c>
      <c r="E55" s="13">
        <f>'- 3 -'!G55</f>
        <v>10343511</v>
      </c>
      <c r="F55" s="13">
        <f>E55/'- 7 -'!I55</f>
        <v>6482.115059221658</v>
      </c>
    </row>
    <row r="56" spans="1:6" ht="12.75">
      <c r="A56" s="16">
        <v>47</v>
      </c>
      <c r="B56" s="17" t="s">
        <v>189</v>
      </c>
      <c r="C56" s="93">
        <v>7612839</v>
      </c>
      <c r="D56" s="17">
        <v>5472.92523364486</v>
      </c>
      <c r="E56" s="17">
        <f>'- 3 -'!G56</f>
        <v>7770474</v>
      </c>
      <c r="F56" s="17">
        <f>E56/'- 7 -'!I56</f>
        <v>5728.325838555105</v>
      </c>
    </row>
    <row r="57" spans="1:6" ht="12.75">
      <c r="A57" s="12">
        <v>48</v>
      </c>
      <c r="B57" s="13" t="s">
        <v>190</v>
      </c>
      <c r="C57" s="92">
        <v>48925057</v>
      </c>
      <c r="D57" s="13">
        <v>9499.088826327541</v>
      </c>
      <c r="E57" s="13">
        <f>'- 3 -'!G57</f>
        <v>52288055.3</v>
      </c>
      <c r="F57" s="13">
        <f>E57/'- 7 -'!I57</f>
        <v>9604.359740641416</v>
      </c>
    </row>
    <row r="58" spans="1:6" ht="12.75">
      <c r="A58" s="16">
        <v>49</v>
      </c>
      <c r="B58" s="17" t="s">
        <v>191</v>
      </c>
      <c r="C58" s="93">
        <v>28289222</v>
      </c>
      <c r="D58" s="17">
        <v>6664.127679623086</v>
      </c>
      <c r="E58" s="17">
        <f>'- 3 -'!G58</f>
        <v>28568546</v>
      </c>
      <c r="F58" s="17">
        <f>E58/'- 7 -'!I58</f>
        <v>6730.721168571092</v>
      </c>
    </row>
    <row r="59" spans="1:6" ht="12.75">
      <c r="A59" s="12">
        <v>2264</v>
      </c>
      <c r="B59" s="13" t="s">
        <v>192</v>
      </c>
      <c r="C59" s="92">
        <v>1698237</v>
      </c>
      <c r="D59" s="13">
        <v>7825.976958525345</v>
      </c>
      <c r="E59" s="13">
        <f>'- 3 -'!G59</f>
        <v>1838081</v>
      </c>
      <c r="F59" s="13">
        <f>E59/'- 7 -'!I59</f>
        <v>9054.586206896553</v>
      </c>
    </row>
    <row r="60" spans="1:6" ht="12.75">
      <c r="A60" s="16">
        <v>2309</v>
      </c>
      <c r="B60" s="17" t="s">
        <v>193</v>
      </c>
      <c r="C60" s="93">
        <v>2127135</v>
      </c>
      <c r="D60" s="17">
        <v>7679.187725631769</v>
      </c>
      <c r="E60" s="17">
        <f>'- 3 -'!G60</f>
        <v>2065024</v>
      </c>
      <c r="F60" s="17">
        <f>E60/'- 7 -'!I60</f>
        <v>7133.070811744386</v>
      </c>
    </row>
    <row r="61" spans="1:6" ht="12.75">
      <c r="A61" s="12">
        <v>2312</v>
      </c>
      <c r="B61" s="13" t="s">
        <v>194</v>
      </c>
      <c r="C61" s="92">
        <v>1785446</v>
      </c>
      <c r="D61" s="13">
        <v>7613.842217484009</v>
      </c>
      <c r="E61" s="13">
        <f>'- 3 -'!G61</f>
        <v>1804031</v>
      </c>
      <c r="F61" s="13">
        <f>E61/'- 7 -'!I61</f>
        <v>7628.038054968288</v>
      </c>
    </row>
    <row r="62" spans="1:6" ht="12.75">
      <c r="A62" s="16">
        <v>2355</v>
      </c>
      <c r="B62" s="17" t="s">
        <v>196</v>
      </c>
      <c r="C62" s="93">
        <v>22452868</v>
      </c>
      <c r="D62" s="17">
        <v>6325.642484857022</v>
      </c>
      <c r="E62" s="17">
        <f>'- 3 -'!G62</f>
        <v>22708734.32</v>
      </c>
      <c r="F62" s="17">
        <f>E62/'- 7 -'!I62</f>
        <v>6404.403609904676</v>
      </c>
    </row>
    <row r="63" spans="1:6" ht="12.75">
      <c r="A63" s="12">
        <v>2439</v>
      </c>
      <c r="B63" s="13" t="s">
        <v>197</v>
      </c>
      <c r="C63" s="92">
        <v>961560</v>
      </c>
      <c r="D63" s="13">
        <v>6163.846153846154</v>
      </c>
      <c r="E63" s="13">
        <f>'- 3 -'!G63</f>
        <v>1015749.03</v>
      </c>
      <c r="F63" s="13">
        <f>E63/'- 7 -'!I63</f>
        <v>6794.307892976589</v>
      </c>
    </row>
    <row r="64" spans="1:6" ht="12.75">
      <c r="A64" s="16">
        <v>2460</v>
      </c>
      <c r="B64" s="17" t="s">
        <v>198</v>
      </c>
      <c r="C64" s="93">
        <v>2807070.05</v>
      </c>
      <c r="D64" s="17">
        <v>7650.776914690651</v>
      </c>
      <c r="E64" s="17">
        <f>'- 3 -'!G64</f>
        <v>2585364</v>
      </c>
      <c r="F64" s="17">
        <f>E64/'- 7 -'!I64</f>
        <v>8220.553259141494</v>
      </c>
    </row>
    <row r="65" spans="1:6" ht="12.75">
      <c r="A65" s="12">
        <v>3000</v>
      </c>
      <c r="B65" s="13" t="s">
        <v>199</v>
      </c>
      <c r="C65" s="92">
        <v>3412885</v>
      </c>
      <c r="D65" s="13">
        <v>6093.349401892519</v>
      </c>
      <c r="E65" s="13">
        <f>'- 3 -'!G65</f>
        <v>4803882</v>
      </c>
      <c r="F65" s="13">
        <f>E65/'- 7 -'!I65</f>
        <v>5798.988411395461</v>
      </c>
    </row>
    <row r="66" ht="4.5" customHeight="1"/>
    <row r="67" spans="1:6" ht="12.75">
      <c r="A67" s="23"/>
      <c r="B67" s="24" t="s">
        <v>200</v>
      </c>
      <c r="C67" s="90">
        <v>1099345968.41</v>
      </c>
      <c r="D67" s="24">
        <v>5952.353322344166</v>
      </c>
      <c r="E67" s="24">
        <f>SUM(E11:E65)</f>
        <v>1126197459.5500002</v>
      </c>
      <c r="F67" s="24">
        <f>E67/'- 7 -'!I67</f>
        <v>6115.303097520409</v>
      </c>
    </row>
    <row r="68" ht="4.5" customHeight="1"/>
    <row r="69" spans="1:6" ht="12.75">
      <c r="A69" s="16">
        <v>2155</v>
      </c>
      <c r="B69" s="17" t="s">
        <v>201</v>
      </c>
      <c r="C69" s="93">
        <v>1057371</v>
      </c>
      <c r="D69" s="17">
        <v>7472.586572438163</v>
      </c>
      <c r="E69" s="17">
        <f>'- 3 -'!G69</f>
        <v>1059758.97</v>
      </c>
      <c r="F69" s="17">
        <f>E69/'- 7 -'!I69</f>
        <v>8546.443306451612</v>
      </c>
    </row>
    <row r="70" spans="1:6" ht="12.75">
      <c r="A70" s="12">
        <v>2408</v>
      </c>
      <c r="B70" s="13" t="s">
        <v>203</v>
      </c>
      <c r="C70" s="92">
        <v>2490281</v>
      </c>
      <c r="D70" s="13">
        <v>7411.550595238095</v>
      </c>
      <c r="E70" s="13">
        <f>'- 3 -'!G70</f>
        <v>2385956</v>
      </c>
      <c r="F70" s="13">
        <f>E70/'- 7 -'!I70</f>
        <v>7784.522022838499</v>
      </c>
    </row>
    <row r="71" ht="6.75" customHeight="1"/>
    <row r="72" spans="1:8" ht="12" customHeight="1">
      <c r="A72" s="63" t="s">
        <v>327</v>
      </c>
      <c r="B72" s="312" t="s">
        <v>429</v>
      </c>
      <c r="C72" s="140"/>
      <c r="D72" s="140"/>
      <c r="E72" s="140"/>
      <c r="F72" s="140"/>
      <c r="G72" s="140"/>
      <c r="H72" s="140"/>
    </row>
    <row r="73" spans="1:8" ht="12" customHeight="1">
      <c r="A73" s="5"/>
      <c r="B73" s="312" t="s">
        <v>430</v>
      </c>
      <c r="C73" s="140"/>
      <c r="D73" s="140"/>
      <c r="E73" s="140"/>
      <c r="F73" s="140"/>
      <c r="G73" s="140"/>
      <c r="H73" s="140"/>
    </row>
    <row r="74" spans="1:8" ht="12" customHeight="1">
      <c r="A74" s="5"/>
      <c r="B74" s="5" t="s">
        <v>431</v>
      </c>
      <c r="C74" s="140"/>
      <c r="D74" s="140"/>
      <c r="E74" s="140"/>
      <c r="F74" s="140"/>
      <c r="G74" s="140"/>
      <c r="H74" s="140"/>
    </row>
    <row r="75" spans="1:8" ht="12" customHeight="1">
      <c r="A75" s="5"/>
      <c r="B75" s="312" t="s">
        <v>432</v>
      </c>
      <c r="C75" s="140"/>
      <c r="D75" s="140"/>
      <c r="E75" s="140"/>
      <c r="F75" s="140"/>
      <c r="G75" s="140"/>
      <c r="H75" s="140"/>
    </row>
    <row r="76" spans="1:6" ht="12" customHeight="1">
      <c r="A76" s="5"/>
      <c r="B76" s="5"/>
      <c r="C76" s="148"/>
      <c r="D76" s="148"/>
      <c r="E76" s="148"/>
      <c r="F76" s="148"/>
    </row>
    <row r="77" spans="3:6" ht="12" customHeight="1">
      <c r="C77" s="148"/>
      <c r="D77" s="148"/>
      <c r="E77" s="311"/>
      <c r="F77" s="148"/>
    </row>
    <row r="80" spans="1:2" ht="12.75">
      <c r="A80" s="412">
        <v>1</v>
      </c>
      <c r="B80">
        <v>6822.703740365326</v>
      </c>
    </row>
    <row r="81" spans="1:2" ht="12.75">
      <c r="A81" s="412" t="str">
        <f>A80&amp;"f"</f>
        <v>1f</v>
      </c>
      <c r="B81">
        <v>0</v>
      </c>
    </row>
    <row r="82" spans="1:2" ht="12.75">
      <c r="A82" s="412">
        <v>2</v>
      </c>
      <c r="B82">
        <v>5754.450299832389</v>
      </c>
    </row>
    <row r="83" spans="1:2" ht="12.75">
      <c r="A83" s="412" t="str">
        <f>A82&amp;"f"</f>
        <v>2f</v>
      </c>
      <c r="B83">
        <v>0</v>
      </c>
    </row>
    <row r="84" spans="1:2" ht="12.75">
      <c r="A84" s="412">
        <v>3</v>
      </c>
      <c r="B84">
        <v>6002.674211802749</v>
      </c>
    </row>
    <row r="85" spans="1:2" ht="12.75">
      <c r="A85" s="412" t="str">
        <f>A84&amp;"f"</f>
        <v>3f</v>
      </c>
      <c r="B85">
        <v>0</v>
      </c>
    </row>
    <row r="86" spans="1:2" ht="12.75">
      <c r="A86" s="412">
        <v>4</v>
      </c>
      <c r="B86">
        <v>5921.527836355968</v>
      </c>
    </row>
    <row r="87" spans="1:2" ht="12.75">
      <c r="A87" s="412" t="str">
        <f>A86&amp;"f"</f>
        <v>4f</v>
      </c>
      <c r="B87">
        <v>0</v>
      </c>
    </row>
    <row r="88" spans="1:2" ht="12.75">
      <c r="A88" s="412">
        <v>5</v>
      </c>
      <c r="B88">
        <v>6085.771956632467</v>
      </c>
    </row>
    <row r="89" spans="1:2" ht="12.75">
      <c r="A89" s="412" t="str">
        <f>A88&amp;"f"</f>
        <v>5f</v>
      </c>
      <c r="B89">
        <v>0</v>
      </c>
    </row>
    <row r="90" spans="1:2" ht="12.75">
      <c r="A90" s="412">
        <v>6</v>
      </c>
      <c r="B90">
        <v>5737.843538897363</v>
      </c>
    </row>
    <row r="91" spans="1:2" ht="12.75">
      <c r="A91" s="412" t="str">
        <f>A90&amp;"f"</f>
        <v>6f</v>
      </c>
      <c r="B91">
        <v>0</v>
      </c>
    </row>
    <row r="92" spans="1:2" ht="12.75">
      <c r="A92" s="412">
        <v>8</v>
      </c>
      <c r="B92">
        <v>6972.672924901186</v>
      </c>
    </row>
    <row r="93" spans="1:2" ht="12.75">
      <c r="A93" s="412" t="str">
        <f>A92&amp;"f"</f>
        <v>8f</v>
      </c>
      <c r="B93">
        <v>0</v>
      </c>
    </row>
    <row r="94" spans="1:2" ht="12.75">
      <c r="A94" s="412">
        <v>9</v>
      </c>
      <c r="B94">
        <v>5546.793676302851</v>
      </c>
    </row>
    <row r="95" spans="1:2" ht="12.75">
      <c r="A95" s="412" t="str">
        <f>A94&amp;"f"</f>
        <v>9f</v>
      </c>
      <c r="B95">
        <v>0</v>
      </c>
    </row>
    <row r="96" spans="1:2" ht="12.75">
      <c r="A96" s="412">
        <v>10</v>
      </c>
      <c r="B96">
        <v>5914.572581561896</v>
      </c>
    </row>
    <row r="97" spans="1:2" ht="12.75">
      <c r="A97" s="412" t="str">
        <f>A96&amp;"f"</f>
        <v>10f</v>
      </c>
      <c r="B97">
        <v>0</v>
      </c>
    </row>
    <row r="98" spans="1:2" ht="12.75">
      <c r="A98" s="412">
        <v>11</v>
      </c>
      <c r="B98">
        <v>5698.304251133351</v>
      </c>
    </row>
    <row r="99" spans="1:2" ht="12.75">
      <c r="A99" s="412" t="str">
        <f>A98&amp;"f"</f>
        <v>11f</v>
      </c>
      <c r="B99">
        <v>0</v>
      </c>
    </row>
    <row r="100" spans="1:2" ht="12.75">
      <c r="A100" s="412">
        <v>12</v>
      </c>
      <c r="B100">
        <v>5683.41205615194</v>
      </c>
    </row>
    <row r="101" spans="1:2" ht="12.75">
      <c r="A101" s="412" t="str">
        <f>A100&amp;"f"</f>
        <v>12f</v>
      </c>
      <c r="B101">
        <v>0</v>
      </c>
    </row>
    <row r="102" spans="1:2" ht="12.75">
      <c r="A102" s="412">
        <v>13</v>
      </c>
      <c r="B102">
        <v>5814.062282845189</v>
      </c>
    </row>
    <row r="103" spans="1:2" ht="12.75">
      <c r="A103" s="412" t="str">
        <f>A102&amp;"f"</f>
        <v>13f</v>
      </c>
      <c r="B103">
        <v>0</v>
      </c>
    </row>
    <row r="104" spans="1:2" ht="12.75">
      <c r="A104" s="412">
        <v>14</v>
      </c>
      <c r="B104">
        <v>5526.416988009085</v>
      </c>
    </row>
    <row r="105" spans="1:2" ht="12.75">
      <c r="A105" s="412" t="str">
        <f>A104&amp;"f"</f>
        <v>14f</v>
      </c>
      <c r="B105">
        <v>0</v>
      </c>
    </row>
    <row r="106" spans="1:2" ht="12.75">
      <c r="A106" s="412">
        <v>15</v>
      </c>
      <c r="B106">
        <v>4574.377078490971</v>
      </c>
    </row>
    <row r="107" spans="1:2" ht="12.75">
      <c r="A107" s="412" t="str">
        <f>A106&amp;"f"</f>
        <v>15f</v>
      </c>
      <c r="B107">
        <v>0</v>
      </c>
    </row>
    <row r="108" spans="1:2" ht="12.75">
      <c r="A108" s="412">
        <v>16</v>
      </c>
      <c r="B108">
        <v>6991.163612565445</v>
      </c>
    </row>
    <row r="109" spans="1:2" ht="12.75">
      <c r="A109" s="412" t="str">
        <f>A108&amp;"f"</f>
        <v>16f</v>
      </c>
      <c r="B109">
        <v>0</v>
      </c>
    </row>
    <row r="110" spans="1:2" ht="12.75">
      <c r="A110" s="412">
        <v>17</v>
      </c>
      <c r="B110">
        <v>7295.505110521663</v>
      </c>
    </row>
    <row r="111" spans="1:2" ht="12.75">
      <c r="A111" s="412" t="str">
        <f>A110&amp;"f"</f>
        <v>17f</v>
      </c>
      <c r="B111">
        <v>0</v>
      </c>
    </row>
    <row r="112" spans="1:2" ht="12.75">
      <c r="A112" s="412">
        <v>18</v>
      </c>
      <c r="B112">
        <v>5435.513351905959</v>
      </c>
    </row>
    <row r="113" spans="1:2" ht="12.75">
      <c r="A113" s="412" t="str">
        <f>A112&amp;"f"</f>
        <v>18f</v>
      </c>
      <c r="B113">
        <v>0</v>
      </c>
    </row>
    <row r="114" spans="1:2" ht="12.75">
      <c r="A114" s="412">
        <v>19</v>
      </c>
      <c r="B114">
        <v>5915.973494670124</v>
      </c>
    </row>
    <row r="115" spans="1:2" ht="12.75">
      <c r="A115" s="412" t="str">
        <f>A114&amp;"f"</f>
        <v>19f</v>
      </c>
      <c r="B115">
        <v>0</v>
      </c>
    </row>
    <row r="116" spans="1:2" ht="12.75">
      <c r="A116" s="412">
        <v>20</v>
      </c>
      <c r="B116">
        <v>6442.8856481927705</v>
      </c>
    </row>
    <row r="117" spans="1:2" ht="12.75">
      <c r="A117" s="412" t="str">
        <f>A116&amp;"f"</f>
        <v>20f</v>
      </c>
      <c r="B117">
        <v>0</v>
      </c>
    </row>
    <row r="118" spans="1:2" ht="12.75">
      <c r="A118" s="412">
        <v>21</v>
      </c>
      <c r="B118">
        <v>5420.522341628959</v>
      </c>
    </row>
    <row r="119" spans="1:2" ht="12.75">
      <c r="A119" s="412" t="str">
        <f>A118&amp;"f"</f>
        <v>21f</v>
      </c>
      <c r="B119">
        <v>0</v>
      </c>
    </row>
    <row r="120" spans="1:2" ht="12.75">
      <c r="A120" s="412">
        <v>22</v>
      </c>
      <c r="B120">
        <v>6190.471111111111</v>
      </c>
    </row>
    <row r="121" spans="1:2" ht="12.75">
      <c r="A121" s="412" t="str">
        <f>A120&amp;"f"</f>
        <v>22f</v>
      </c>
      <c r="B121">
        <v>0</v>
      </c>
    </row>
    <row r="122" spans="1:2" ht="12.75">
      <c r="A122" s="412">
        <v>23</v>
      </c>
      <c r="B122">
        <v>6025.151431528113</v>
      </c>
    </row>
    <row r="123" spans="1:2" ht="12.75">
      <c r="A123" s="412" t="str">
        <f>A122&amp;"f"</f>
        <v>23f</v>
      </c>
      <c r="B123">
        <v>0</v>
      </c>
    </row>
    <row r="124" spans="1:2" ht="12.75">
      <c r="A124" s="412">
        <v>24</v>
      </c>
      <c r="B124">
        <v>5611.18386421013</v>
      </c>
    </row>
    <row r="125" spans="1:2" ht="12.75">
      <c r="A125" s="412" t="str">
        <f>A124&amp;"f"</f>
        <v>24f</v>
      </c>
      <c r="B125">
        <v>0</v>
      </c>
    </row>
    <row r="126" spans="1:2" ht="12.75">
      <c r="A126" s="412">
        <v>25</v>
      </c>
      <c r="B126">
        <v>5861.942583732058</v>
      </c>
    </row>
    <row r="127" spans="1:2" ht="12.75">
      <c r="A127" s="412" t="str">
        <f>A126&amp;"f"</f>
        <v>25f</v>
      </c>
      <c r="B127">
        <v>0</v>
      </c>
    </row>
    <row r="128" spans="1:2" ht="12.75">
      <c r="A128" s="412">
        <v>26</v>
      </c>
      <c r="B128">
        <v>5039.640470766894</v>
      </c>
    </row>
    <row r="129" spans="1:2" ht="12.75">
      <c r="A129" s="412" t="str">
        <f>A128&amp;"f"</f>
        <v>26f</v>
      </c>
      <c r="B129">
        <v>0</v>
      </c>
    </row>
    <row r="130" spans="1:2" ht="12.75">
      <c r="A130" s="412">
        <v>27</v>
      </c>
      <c r="B130">
        <v>6815.576367064739</v>
      </c>
    </row>
    <row r="131" spans="1:2" ht="12.75">
      <c r="A131" s="412" t="str">
        <f>A130&amp;"f"</f>
        <v>27f</v>
      </c>
      <c r="B131">
        <v>0</v>
      </c>
    </row>
    <row r="132" spans="1:2" ht="12.75">
      <c r="A132" s="412">
        <v>28</v>
      </c>
      <c r="B132">
        <v>6341.36404494382</v>
      </c>
    </row>
    <row r="133" spans="1:2" ht="12.75">
      <c r="A133" s="412" t="str">
        <f>A132&amp;"f"</f>
        <v>28f</v>
      </c>
      <c r="B133">
        <v>0</v>
      </c>
    </row>
    <row r="134" spans="1:2" ht="12.75">
      <c r="A134" s="412">
        <v>29</v>
      </c>
      <c r="B134">
        <v>7032.209978198894</v>
      </c>
    </row>
    <row r="135" spans="1:2" ht="12.75">
      <c r="A135" s="412" t="str">
        <f>A134&amp;"f"</f>
        <v>29f</v>
      </c>
      <c r="B135">
        <v>0</v>
      </c>
    </row>
    <row r="136" spans="1:2" ht="12.75">
      <c r="A136" s="412">
        <v>30</v>
      </c>
      <c r="B136">
        <v>5934.180111265647</v>
      </c>
    </row>
    <row r="137" spans="1:2" ht="12.75">
      <c r="A137" s="412" t="str">
        <f>A136&amp;"f"</f>
        <v>30f</v>
      </c>
      <c r="B137">
        <v>0</v>
      </c>
    </row>
    <row r="138" spans="1:2" ht="12.75">
      <c r="A138" s="412">
        <v>31</v>
      </c>
      <c r="B138">
        <v>5507.451877376426</v>
      </c>
    </row>
    <row r="139" spans="1:2" ht="12.75">
      <c r="A139" s="412" t="str">
        <f>A138&amp;"f"</f>
        <v>31f</v>
      </c>
      <c r="B139">
        <v>0</v>
      </c>
    </row>
    <row r="140" spans="1:2" ht="12.75">
      <c r="A140" s="412">
        <v>32</v>
      </c>
      <c r="B140">
        <v>6790.237914177078</v>
      </c>
    </row>
    <row r="141" spans="1:2" ht="12.75">
      <c r="A141" s="412" t="str">
        <f>A140&amp;"f"</f>
        <v>32f</v>
      </c>
      <c r="B141">
        <v>0</v>
      </c>
    </row>
    <row r="142" spans="1:2" ht="12.75">
      <c r="A142" s="412">
        <v>33</v>
      </c>
      <c r="B142">
        <v>5773.384772090654</v>
      </c>
    </row>
    <row r="143" spans="1:2" ht="12.75">
      <c r="A143" s="412" t="str">
        <f>A142&amp;"f"</f>
        <v>33f</v>
      </c>
      <c r="B143">
        <v>0</v>
      </c>
    </row>
    <row r="144" spans="1:2" ht="12.75">
      <c r="A144" s="412">
        <v>34</v>
      </c>
      <c r="B144">
        <v>6556.83164556962</v>
      </c>
    </row>
    <row r="145" spans="1:2" ht="12.75">
      <c r="A145" s="412" t="str">
        <f>A144&amp;"f"</f>
        <v>34f</v>
      </c>
      <c r="B145">
        <v>0</v>
      </c>
    </row>
    <row r="146" spans="1:2" ht="12.75">
      <c r="A146" s="412">
        <v>35</v>
      </c>
      <c r="B146">
        <v>6427.004108885465</v>
      </c>
    </row>
    <row r="147" spans="1:2" ht="12.75">
      <c r="A147" s="412" t="str">
        <f>A146&amp;"f"</f>
        <v>35f</v>
      </c>
      <c r="B147">
        <v>0</v>
      </c>
    </row>
    <row r="148" spans="1:2" ht="12.75">
      <c r="A148" s="412">
        <v>36</v>
      </c>
      <c r="B148">
        <v>6218.780709849158</v>
      </c>
    </row>
    <row r="149" spans="1:2" ht="12.75">
      <c r="A149" s="412" t="str">
        <f>A148&amp;"f"</f>
        <v>36f</v>
      </c>
      <c r="B149">
        <v>0</v>
      </c>
    </row>
    <row r="150" spans="1:2" ht="12.75">
      <c r="A150" s="412">
        <v>37</v>
      </c>
      <c r="B150">
        <v>6119.074430379747</v>
      </c>
    </row>
    <row r="151" spans="1:2" ht="12.75">
      <c r="A151" s="412" t="str">
        <f>A150&amp;"f"</f>
        <v>37f</v>
      </c>
      <c r="B151">
        <v>0</v>
      </c>
    </row>
    <row r="152" spans="1:2" ht="12.75">
      <c r="A152" s="412">
        <v>38</v>
      </c>
      <c r="B152">
        <v>6352.183396226415</v>
      </c>
    </row>
    <row r="153" spans="1:2" ht="12.75">
      <c r="A153" s="412" t="str">
        <f>A152&amp;"f"</f>
        <v>38f</v>
      </c>
      <c r="B153">
        <v>0</v>
      </c>
    </row>
    <row r="154" spans="1:2" ht="12.75">
      <c r="A154" s="412">
        <v>39</v>
      </c>
      <c r="B154">
        <v>6185.329284750337</v>
      </c>
    </row>
    <row r="155" spans="1:2" ht="12.75">
      <c r="A155" s="412" t="str">
        <f>A154&amp;"f"</f>
        <v>39f</v>
      </c>
      <c r="B155">
        <v>0</v>
      </c>
    </row>
    <row r="156" spans="1:2" ht="12.75">
      <c r="A156" s="412">
        <v>40</v>
      </c>
      <c r="B156">
        <v>5084.488047028086</v>
      </c>
    </row>
    <row r="157" spans="1:2" ht="12.75">
      <c r="A157" s="412" t="str">
        <f>A156&amp;"f"</f>
        <v>40f</v>
      </c>
      <c r="B157">
        <v>0</v>
      </c>
    </row>
    <row r="158" spans="1:2" ht="12.75">
      <c r="A158" s="412">
        <v>41</v>
      </c>
      <c r="B158">
        <v>6576.7513445474315</v>
      </c>
    </row>
    <row r="159" spans="1:2" ht="12.75">
      <c r="A159" s="412" t="str">
        <f>A158&amp;"f"</f>
        <v>41f</v>
      </c>
      <c r="B159">
        <v>0</v>
      </c>
    </row>
    <row r="160" spans="1:2" ht="12.75">
      <c r="A160" s="412">
        <v>42</v>
      </c>
      <c r="B160">
        <v>6333.742959320519</v>
      </c>
    </row>
    <row r="161" spans="1:2" ht="12.75">
      <c r="A161" s="412" t="str">
        <f>A160&amp;"f"</f>
        <v>42f</v>
      </c>
      <c r="B161">
        <v>0</v>
      </c>
    </row>
    <row r="162" spans="1:2" ht="12.75">
      <c r="A162" s="412">
        <v>43</v>
      </c>
      <c r="B162">
        <v>6934.503875968992</v>
      </c>
    </row>
    <row r="163" spans="1:2" ht="12.75">
      <c r="A163" s="412" t="str">
        <f>A162&amp;"f"</f>
        <v>43f</v>
      </c>
      <c r="B163">
        <v>0</v>
      </c>
    </row>
    <row r="164" spans="1:2" ht="12.75">
      <c r="A164" s="412">
        <v>44</v>
      </c>
      <c r="B164">
        <v>6420.4738649370465</v>
      </c>
    </row>
    <row r="165" spans="1:2" ht="12.75">
      <c r="A165" s="412" t="str">
        <f>A164&amp;"f"</f>
        <v>44f</v>
      </c>
      <c r="B165">
        <v>0</v>
      </c>
    </row>
    <row r="166" spans="1:2" ht="12.75">
      <c r="A166" s="412">
        <v>45</v>
      </c>
      <c r="B166">
        <v>5489.343807763401</v>
      </c>
    </row>
    <row r="167" spans="1:2" ht="12.75">
      <c r="A167" s="412" t="str">
        <f>A166&amp;"f"</f>
        <v>45f</v>
      </c>
      <c r="B167">
        <v>0</v>
      </c>
    </row>
    <row r="168" spans="1:2" ht="12.75">
      <c r="A168" s="412">
        <v>46</v>
      </c>
      <c r="B168">
        <v>6482.115059221658</v>
      </c>
    </row>
    <row r="169" spans="1:2" ht="12.75">
      <c r="A169" s="412" t="str">
        <f>A168&amp;"f"</f>
        <v>46f</v>
      </c>
      <c r="B169">
        <v>0</v>
      </c>
    </row>
    <row r="170" spans="1:2" ht="12.75">
      <c r="A170" s="412">
        <v>47</v>
      </c>
      <c r="B170">
        <v>5728.325838555105</v>
      </c>
    </row>
    <row r="171" spans="1:2" ht="12.75">
      <c r="A171" s="412" t="str">
        <f>A170&amp;"f"</f>
        <v>47f</v>
      </c>
      <c r="B171">
        <v>0</v>
      </c>
    </row>
    <row r="172" spans="1:2" ht="12.75">
      <c r="A172" s="412">
        <v>48</v>
      </c>
      <c r="B172">
        <v>9604.359740641416</v>
      </c>
    </row>
    <row r="173" spans="1:2" ht="12.75">
      <c r="A173" s="412" t="str">
        <f>A172&amp;"f"</f>
        <v>48f</v>
      </c>
      <c r="B173">
        <v>0</v>
      </c>
    </row>
    <row r="174" spans="1:2" ht="12.75">
      <c r="A174" s="412">
        <v>49</v>
      </c>
      <c r="B174">
        <v>6730.721168571092</v>
      </c>
    </row>
    <row r="175" spans="1:2" ht="12.75">
      <c r="A175" s="412" t="str">
        <f>A174&amp;"f"</f>
        <v>49f</v>
      </c>
      <c r="B175">
        <v>0</v>
      </c>
    </row>
    <row r="176" spans="1:2" ht="12.75">
      <c r="A176" s="412">
        <v>2264</v>
      </c>
      <c r="B176">
        <v>9054.586206896553</v>
      </c>
    </row>
    <row r="177" spans="1:2" ht="12.75">
      <c r="A177" s="412" t="str">
        <f>A176&amp;"f"</f>
        <v>2264f</v>
      </c>
      <c r="B177">
        <v>0</v>
      </c>
    </row>
    <row r="178" spans="1:2" ht="12.75">
      <c r="A178" s="412">
        <v>2309</v>
      </c>
      <c r="B178">
        <v>7133.070811744386</v>
      </c>
    </row>
    <row r="179" spans="1:2" ht="12.75">
      <c r="A179" s="412" t="str">
        <f>A178&amp;"f"</f>
        <v>2309f</v>
      </c>
      <c r="B179">
        <v>0</v>
      </c>
    </row>
    <row r="180" spans="1:2" ht="12.75">
      <c r="A180" s="412">
        <v>2312</v>
      </c>
      <c r="B180">
        <v>7628.038054968288</v>
      </c>
    </row>
    <row r="181" spans="1:2" ht="12.75">
      <c r="A181" s="412" t="str">
        <f>A180&amp;"f"</f>
        <v>2312f</v>
      </c>
      <c r="B181">
        <v>0</v>
      </c>
    </row>
    <row r="182" spans="1:2" ht="12.75">
      <c r="A182" s="412">
        <v>2355</v>
      </c>
      <c r="B182">
        <v>6404.403609904676</v>
      </c>
    </row>
    <row r="183" spans="1:2" ht="12.75">
      <c r="A183" s="412" t="str">
        <f>A182&amp;"f"</f>
        <v>2355f</v>
      </c>
      <c r="B183">
        <v>0</v>
      </c>
    </row>
    <row r="184" spans="1:2" ht="12.75">
      <c r="A184" s="412">
        <v>2439</v>
      </c>
      <c r="B184">
        <v>6794.307892976588</v>
      </c>
    </row>
    <row r="185" spans="1:2" ht="12.75">
      <c r="A185" s="412" t="str">
        <f>A184&amp;"f"</f>
        <v>2439f</v>
      </c>
      <c r="B185">
        <v>0</v>
      </c>
    </row>
    <row r="186" spans="1:2" ht="12.75">
      <c r="A186" s="412">
        <v>2460</v>
      </c>
      <c r="B186">
        <v>8220.553259141494</v>
      </c>
    </row>
    <row r="187" spans="1:2" ht="12.75">
      <c r="A187" s="412" t="str">
        <f>A186&amp;"f"</f>
        <v>2460f</v>
      </c>
      <c r="B187">
        <v>0</v>
      </c>
    </row>
    <row r="188" spans="1:2" ht="12.75">
      <c r="A188" s="412">
        <v>3000</v>
      </c>
      <c r="B188">
        <v>5798.988411395461</v>
      </c>
    </row>
    <row r="189" ht="12.75">
      <c r="A189" s="412"/>
    </row>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30.xml><?xml version="1.0" encoding="utf-8"?>
<worksheet xmlns="http://schemas.openxmlformats.org/spreadsheetml/2006/main" xmlns:r="http://schemas.openxmlformats.org/officeDocument/2006/relationships">
  <sheetPr codeName="Sheet30">
    <pageSetUpPr fitToPage="1"/>
  </sheetPr>
  <dimension ref="A1:H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6.83203125" style="97" customWidth="1"/>
    <col min="4" max="4" width="15.83203125" style="97" customWidth="1"/>
    <col min="5" max="5" width="16.83203125" style="97" customWidth="1"/>
    <col min="6" max="6" width="15.83203125" style="97" customWidth="1"/>
    <col min="7" max="7" width="16.83203125" style="97" customWidth="1"/>
    <col min="8" max="16384" width="15.83203125" style="97" customWidth="1"/>
  </cols>
  <sheetData>
    <row r="1" spans="1:8" ht="6.75" customHeight="1">
      <c r="A1" s="20"/>
      <c r="B1" s="95"/>
      <c r="C1" s="95"/>
      <c r="D1" s="95"/>
      <c r="E1" s="161"/>
      <c r="F1" s="161"/>
      <c r="G1" s="161"/>
      <c r="H1" s="161"/>
    </row>
    <row r="2" spans="1:8" ht="12.75">
      <c r="A2" s="7"/>
      <c r="B2" s="98"/>
      <c r="C2" s="224" t="s">
        <v>0</v>
      </c>
      <c r="D2" s="223"/>
      <c r="E2" s="225"/>
      <c r="F2" s="224"/>
      <c r="G2" s="245"/>
      <c r="H2" s="250" t="s">
        <v>406</v>
      </c>
    </row>
    <row r="3" spans="1:8" ht="12.75">
      <c r="A3" s="8"/>
      <c r="B3" s="101"/>
      <c r="C3" s="227" t="str">
        <f>YEAR</f>
        <v>OPERATING FUND ACTUAL 1997/98</v>
      </c>
      <c r="D3" s="226"/>
      <c r="E3" s="228"/>
      <c r="F3" s="227"/>
      <c r="G3" s="246"/>
      <c r="H3" s="251"/>
    </row>
    <row r="4" spans="1:8" ht="12.75">
      <c r="A4" s="9"/>
      <c r="E4" s="161"/>
      <c r="F4" s="161"/>
      <c r="G4" s="161"/>
      <c r="H4" s="161"/>
    </row>
    <row r="5" spans="1:8" ht="12.75">
      <c r="A5" s="9"/>
      <c r="C5" s="20"/>
      <c r="E5" s="161"/>
      <c r="F5" s="161"/>
      <c r="G5" s="161"/>
      <c r="H5" s="161"/>
    </row>
    <row r="6" spans="1:8" ht="16.5">
      <c r="A6" s="9"/>
      <c r="C6" s="430" t="s">
        <v>493</v>
      </c>
      <c r="D6" s="253"/>
      <c r="E6" s="196"/>
      <c r="F6" s="175"/>
      <c r="G6" s="161"/>
      <c r="H6" s="172"/>
    </row>
    <row r="7" spans="3:8" ht="12.75">
      <c r="C7" s="256"/>
      <c r="D7" s="75"/>
      <c r="E7" s="256"/>
      <c r="F7" s="75"/>
      <c r="G7" s="203"/>
      <c r="H7" s="161"/>
    </row>
    <row r="8" spans="1:8" ht="12.75">
      <c r="A8" s="109"/>
      <c r="B8" s="54"/>
      <c r="C8" s="77" t="s">
        <v>98</v>
      </c>
      <c r="D8" s="79"/>
      <c r="E8" s="77" t="s">
        <v>99</v>
      </c>
      <c r="F8" s="79"/>
      <c r="G8" s="161"/>
      <c r="H8" s="161"/>
    </row>
    <row r="9" spans="1:6" ht="12.75">
      <c r="A9" s="60" t="s">
        <v>121</v>
      </c>
      <c r="B9" s="61" t="s">
        <v>122</v>
      </c>
      <c r="C9" s="152" t="s">
        <v>123</v>
      </c>
      <c r="D9" s="152" t="s">
        <v>124</v>
      </c>
      <c r="E9" s="255" t="s">
        <v>123</v>
      </c>
      <c r="F9" s="152" t="s">
        <v>124</v>
      </c>
    </row>
    <row r="10" spans="1:2" ht="4.5" customHeight="1">
      <c r="A10" s="86"/>
      <c r="B10" s="86"/>
    </row>
    <row r="11" spans="1:6" ht="12.75">
      <c r="A11" s="112">
        <v>1</v>
      </c>
      <c r="B11" s="113" t="s">
        <v>144</v>
      </c>
      <c r="C11" s="113">
        <v>1406944</v>
      </c>
      <c r="D11" s="220">
        <f>C11/'- 3 -'!E11</f>
        <v>0.006648382059768491</v>
      </c>
      <c r="E11" s="113">
        <v>445441</v>
      </c>
      <c r="F11" s="220">
        <f>E11/'- 3 -'!E11</f>
        <v>0.0021048897135105137</v>
      </c>
    </row>
    <row r="12" spans="1:6" ht="12.75">
      <c r="A12" s="115">
        <v>2</v>
      </c>
      <c r="B12" s="116" t="s">
        <v>145</v>
      </c>
      <c r="C12" s="116">
        <v>349052</v>
      </c>
      <c r="D12" s="222">
        <f>C12/'- 3 -'!E12</f>
        <v>0.00672723034450141</v>
      </c>
      <c r="E12" s="116">
        <v>209496</v>
      </c>
      <c r="F12" s="222">
        <f>E12/'- 3 -'!E12</f>
        <v>0.004037587088031776</v>
      </c>
    </row>
    <row r="13" spans="1:6" ht="12.75">
      <c r="A13" s="112">
        <v>3</v>
      </c>
      <c r="B13" s="113" t="s">
        <v>146</v>
      </c>
      <c r="C13" s="113">
        <v>91305</v>
      </c>
      <c r="D13" s="220">
        <f>C13/'- 3 -'!E13</f>
        <v>0.0024551221921077656</v>
      </c>
      <c r="E13" s="113">
        <v>55692</v>
      </c>
      <c r="F13" s="220">
        <f>E13/'- 3 -'!E13</f>
        <v>0.0014975156357577974</v>
      </c>
    </row>
    <row r="14" spans="1:6" ht="12.75">
      <c r="A14" s="115">
        <v>4</v>
      </c>
      <c r="B14" s="116" t="s">
        <v>147</v>
      </c>
      <c r="C14" s="116">
        <v>142182</v>
      </c>
      <c r="D14" s="222">
        <f>C14/'- 3 -'!E14</f>
        <v>0.005053273469695873</v>
      </c>
      <c r="E14" s="116">
        <v>0</v>
      </c>
      <c r="F14" s="222">
        <f>E14/'- 3 -'!E14</f>
        <v>0</v>
      </c>
    </row>
    <row r="15" spans="1:6" ht="12.75">
      <c r="A15" s="112">
        <v>5</v>
      </c>
      <c r="B15" s="113" t="s">
        <v>148</v>
      </c>
      <c r="C15" s="113">
        <v>238656</v>
      </c>
      <c r="D15" s="220">
        <f>C15/'- 3 -'!E15</f>
        <v>0.005705696458554997</v>
      </c>
      <c r="E15" s="113">
        <v>81025</v>
      </c>
      <c r="F15" s="220">
        <f>E15/'- 3 -'!E15</f>
        <v>0.0019371147406912822</v>
      </c>
    </row>
    <row r="16" spans="1:6" ht="12.75">
      <c r="A16" s="115">
        <v>6</v>
      </c>
      <c r="B16" s="116" t="s">
        <v>149</v>
      </c>
      <c r="C16" s="116">
        <v>45200</v>
      </c>
      <c r="D16" s="222">
        <f>C16/'- 3 -'!E16</f>
        <v>0.000857014310413579</v>
      </c>
      <c r="E16" s="116">
        <v>322618</v>
      </c>
      <c r="F16" s="222">
        <f>E16/'- 3 -'!E16</f>
        <v>0.0061169965220576996</v>
      </c>
    </row>
    <row r="17" spans="1:6" ht="12.75">
      <c r="A17" s="112">
        <v>8</v>
      </c>
      <c r="B17" s="113" t="s">
        <v>150</v>
      </c>
      <c r="C17" s="113">
        <v>10973</v>
      </c>
      <c r="D17" s="220">
        <f>C17/'- 3 -'!E17</f>
        <v>0.0015501514904721415</v>
      </c>
      <c r="E17" s="113">
        <v>32022</v>
      </c>
      <c r="F17" s="220">
        <f>E17/'- 3 -'!E17</f>
        <v>0.004523735626346388</v>
      </c>
    </row>
    <row r="18" spans="1:6" ht="12.75">
      <c r="A18" s="115">
        <v>9</v>
      </c>
      <c r="B18" s="116" t="s">
        <v>151</v>
      </c>
      <c r="C18" s="17">
        <v>113155</v>
      </c>
      <c r="D18" s="222">
        <f>C18/'- 3 -'!E18</f>
        <v>0.0015974691985904575</v>
      </c>
      <c r="E18" s="116">
        <v>112436</v>
      </c>
      <c r="F18" s="222">
        <f>E18/'- 3 -'!E18</f>
        <v>0.0015873186939394342</v>
      </c>
    </row>
    <row r="19" spans="1:6" ht="12.75">
      <c r="A19" s="112">
        <v>10</v>
      </c>
      <c r="B19" s="113" t="s">
        <v>152</v>
      </c>
      <c r="C19" s="113">
        <v>142690</v>
      </c>
      <c r="D19" s="220">
        <f>C19/'- 3 -'!E19</f>
        <v>0.0027392689202440806</v>
      </c>
      <c r="E19" s="113">
        <v>95600</v>
      </c>
      <c r="F19" s="220">
        <f>E19/'- 3 -'!E19</f>
        <v>0.001835266022673867</v>
      </c>
    </row>
    <row r="20" spans="1:6" ht="12.75">
      <c r="A20" s="115">
        <v>11</v>
      </c>
      <c r="B20" s="116" t="s">
        <v>153</v>
      </c>
      <c r="C20" s="116">
        <v>105577</v>
      </c>
      <c r="D20" s="222">
        <f>C20/'- 3 -'!E20</f>
        <v>0.003887788704500293</v>
      </c>
      <c r="E20" s="116">
        <v>8728</v>
      </c>
      <c r="F20" s="222">
        <f>E20/'- 3 -'!E20</f>
        <v>0.0003214016292646936</v>
      </c>
    </row>
    <row r="21" spans="1:6" ht="12.75">
      <c r="A21" s="112">
        <v>12</v>
      </c>
      <c r="B21" s="113" t="s">
        <v>154</v>
      </c>
      <c r="C21" s="113">
        <v>90980</v>
      </c>
      <c r="D21" s="220">
        <f>C21/'- 3 -'!E21</f>
        <v>0.002026952271623546</v>
      </c>
      <c r="E21" s="113">
        <v>77990</v>
      </c>
      <c r="F21" s="220">
        <f>E21/'- 3 -'!E21</f>
        <v>0.0017375467978008392</v>
      </c>
    </row>
    <row r="22" spans="1:6" ht="12.75">
      <c r="A22" s="115">
        <v>13</v>
      </c>
      <c r="B22" s="116" t="s">
        <v>155</v>
      </c>
      <c r="C22" s="116">
        <v>46110.97</v>
      </c>
      <c r="D22" s="222">
        <f>C22/'- 3 -'!E22</f>
        <v>0.0026505413339153083</v>
      </c>
      <c r="E22" s="116">
        <v>15970</v>
      </c>
      <c r="F22" s="222">
        <f>E22/'- 3 -'!E22</f>
        <v>0.0009179842693100464</v>
      </c>
    </row>
    <row r="23" spans="1:6" ht="12.75">
      <c r="A23" s="112">
        <v>14</v>
      </c>
      <c r="B23" s="113" t="s">
        <v>156</v>
      </c>
      <c r="C23" s="113">
        <v>30143</v>
      </c>
      <c r="D23" s="220">
        <f>C23/'- 3 -'!E23</f>
        <v>0.0014321370936667926</v>
      </c>
      <c r="E23" s="113">
        <v>27110</v>
      </c>
      <c r="F23" s="220">
        <f>E23/'- 3 -'!E23</f>
        <v>0.0012880349205224015</v>
      </c>
    </row>
    <row r="24" spans="1:6" ht="12.75">
      <c r="A24" s="115">
        <v>15</v>
      </c>
      <c r="B24" s="116" t="s">
        <v>157</v>
      </c>
      <c r="C24" s="116">
        <v>58804</v>
      </c>
      <c r="D24" s="222">
        <f>C24/'- 3 -'!E24</f>
        <v>0.002292563527272964</v>
      </c>
      <c r="E24" s="116">
        <v>40028</v>
      </c>
      <c r="F24" s="222">
        <f>E24/'- 3 -'!E24</f>
        <v>0.0015605525622352596</v>
      </c>
    </row>
    <row r="25" spans="1:6" ht="12.75">
      <c r="A25" s="112">
        <v>16</v>
      </c>
      <c r="B25" s="113" t="s">
        <v>158</v>
      </c>
      <c r="C25" s="113">
        <v>14358</v>
      </c>
      <c r="D25" s="220">
        <f>C25/'- 3 -'!E25</f>
        <v>0.0026881353031847047</v>
      </c>
      <c r="E25" s="113">
        <v>5151</v>
      </c>
      <c r="F25" s="220">
        <f>E25/'- 3 -'!E25</f>
        <v>0.0009643811775111028</v>
      </c>
    </row>
    <row r="26" spans="1:6" ht="12.75">
      <c r="A26" s="115">
        <v>17</v>
      </c>
      <c r="B26" s="116" t="s">
        <v>159</v>
      </c>
      <c r="C26" s="116">
        <v>10576</v>
      </c>
      <c r="D26" s="222">
        <f>C26/'- 3 -'!E26</f>
        <v>0.0025602248721808456</v>
      </c>
      <c r="E26" s="116">
        <v>2530</v>
      </c>
      <c r="F26" s="222">
        <f>E26/'- 3 -'!E26</f>
        <v>0.0006124592404139126</v>
      </c>
    </row>
    <row r="27" spans="1:6" ht="12.75">
      <c r="A27" s="112">
        <v>18</v>
      </c>
      <c r="B27" s="113" t="s">
        <v>160</v>
      </c>
      <c r="C27" s="113">
        <v>110753</v>
      </c>
      <c r="D27" s="220">
        <f>C27/'- 3 -'!E27</f>
        <v>0.013845085502806758</v>
      </c>
      <c r="E27" s="113">
        <v>9636</v>
      </c>
      <c r="F27" s="220">
        <f>E27/'- 3 -'!E27</f>
        <v>0.001204583567985029</v>
      </c>
    </row>
    <row r="28" spans="1:6" ht="12.75">
      <c r="A28" s="115">
        <v>19</v>
      </c>
      <c r="B28" s="116" t="s">
        <v>161</v>
      </c>
      <c r="C28" s="116">
        <v>33902</v>
      </c>
      <c r="D28" s="222">
        <f>C28/'- 3 -'!E28</f>
        <v>0.003298373287671233</v>
      </c>
      <c r="E28" s="116">
        <v>0</v>
      </c>
      <c r="F28" s="222">
        <f>E28/'- 3 -'!E28</f>
        <v>0</v>
      </c>
    </row>
    <row r="29" spans="1:6" ht="12.75">
      <c r="A29" s="112">
        <v>20</v>
      </c>
      <c r="B29" s="113" t="s">
        <v>162</v>
      </c>
      <c r="C29" s="113">
        <v>59915</v>
      </c>
      <c r="D29" s="220">
        <f>C29/'- 3 -'!E29</f>
        <v>0.008963281477230649</v>
      </c>
      <c r="E29" s="113">
        <v>8874</v>
      </c>
      <c r="F29" s="220">
        <f>E29/'- 3 -'!E29</f>
        <v>0.00132755002635308</v>
      </c>
    </row>
    <row r="30" spans="1:6" ht="12.75">
      <c r="A30" s="115">
        <v>21</v>
      </c>
      <c r="B30" s="116" t="s">
        <v>163</v>
      </c>
      <c r="C30" s="116">
        <v>92579</v>
      </c>
      <c r="D30" s="222">
        <f>C30/'- 3 -'!E30</f>
        <v>0.004818498403731551</v>
      </c>
      <c r="E30" s="116">
        <v>63201</v>
      </c>
      <c r="F30" s="222">
        <f>E30/'- 3 -'!E30</f>
        <v>0.0032894492013765294</v>
      </c>
    </row>
    <row r="31" spans="1:6" ht="12.75">
      <c r="A31" s="112">
        <v>22</v>
      </c>
      <c r="B31" s="113" t="s">
        <v>164</v>
      </c>
      <c r="C31" s="113">
        <v>40758</v>
      </c>
      <c r="D31" s="220">
        <f>C31/'- 3 -'!E31</f>
        <v>0.003559692625196891</v>
      </c>
      <c r="E31" s="113">
        <v>7285</v>
      </c>
      <c r="F31" s="220">
        <f>E31/'- 3 -'!E31</f>
        <v>0.0006362520431463602</v>
      </c>
    </row>
    <row r="32" spans="1:6" ht="12.75">
      <c r="A32" s="115">
        <v>23</v>
      </c>
      <c r="B32" s="116" t="s">
        <v>165</v>
      </c>
      <c r="C32" s="116">
        <v>27333</v>
      </c>
      <c r="D32" s="222">
        <f>C32/'- 3 -'!E32</f>
        <v>0.0031296885070825906</v>
      </c>
      <c r="E32" s="116">
        <v>601</v>
      </c>
      <c r="F32" s="222">
        <f>E32/'- 3 -'!E32</f>
        <v>6.881581944011404E-05</v>
      </c>
    </row>
    <row r="33" spans="1:6" ht="12.75">
      <c r="A33" s="112">
        <v>24</v>
      </c>
      <c r="B33" s="113" t="s">
        <v>166</v>
      </c>
      <c r="C33" s="113">
        <v>55591</v>
      </c>
      <c r="D33" s="220">
        <f>C33/'- 3 -'!E33</f>
        <v>0.0026606365732498027</v>
      </c>
      <c r="E33" s="113">
        <v>39269</v>
      </c>
      <c r="F33" s="220">
        <f>E33/'- 3 -'!E33</f>
        <v>0.0018794505872343815</v>
      </c>
    </row>
    <row r="34" spans="1:6" ht="12.75">
      <c r="A34" s="115">
        <v>25</v>
      </c>
      <c r="B34" s="116" t="s">
        <v>167</v>
      </c>
      <c r="C34" s="116">
        <v>24448</v>
      </c>
      <c r="D34" s="222">
        <f>C34/'- 3 -'!E34</f>
        <v>0.002660666527001989</v>
      </c>
      <c r="E34" s="116">
        <v>16255</v>
      </c>
      <c r="F34" s="222">
        <f>E34/'- 3 -'!E34</f>
        <v>0.0017690254579686407</v>
      </c>
    </row>
    <row r="35" spans="1:6" ht="12.75">
      <c r="A35" s="112">
        <v>26</v>
      </c>
      <c r="B35" s="113" t="s">
        <v>168</v>
      </c>
      <c r="C35" s="113">
        <v>14842</v>
      </c>
      <c r="D35" s="220">
        <f>C35/'- 3 -'!E35</f>
        <v>0.0011180908715134898</v>
      </c>
      <c r="E35" s="113">
        <v>17316</v>
      </c>
      <c r="F35" s="220">
        <f>E35/'- 3 -'!E35</f>
        <v>0.001304464461065058</v>
      </c>
    </row>
    <row r="36" spans="1:6" ht="12.75">
      <c r="A36" s="115">
        <v>27</v>
      </c>
      <c r="B36" s="116" t="s">
        <v>169</v>
      </c>
      <c r="C36" s="116">
        <v>27666</v>
      </c>
      <c r="D36" s="222">
        <f>C36/'- 3 -'!E36</f>
        <v>0.005102741879943362</v>
      </c>
      <c r="E36" s="116">
        <v>23073</v>
      </c>
      <c r="F36" s="222">
        <f>E36/'- 3 -'!E36</f>
        <v>0.004255604836114118</v>
      </c>
    </row>
    <row r="37" spans="1:6" ht="12.75">
      <c r="A37" s="112">
        <v>28</v>
      </c>
      <c r="B37" s="113" t="s">
        <v>170</v>
      </c>
      <c r="C37" s="113">
        <v>28983</v>
      </c>
      <c r="D37" s="220">
        <f>C37/'- 3 -'!E37</f>
        <v>0.005130921436162312</v>
      </c>
      <c r="E37" s="113">
        <v>10287</v>
      </c>
      <c r="F37" s="220">
        <f>E37/'- 3 -'!E37</f>
        <v>0.0018211292417555707</v>
      </c>
    </row>
    <row r="38" spans="1:6" ht="12.75">
      <c r="A38" s="115">
        <v>29</v>
      </c>
      <c r="B38" s="116" t="s">
        <v>171</v>
      </c>
      <c r="C38" s="116">
        <v>17459</v>
      </c>
      <c r="D38" s="222">
        <f>C38/'- 3 -'!E38</f>
        <v>0.002081758009452157</v>
      </c>
      <c r="E38" s="116">
        <v>19032</v>
      </c>
      <c r="F38" s="222">
        <f>E38/'- 3 -'!E38</f>
        <v>0.0022693177407579726</v>
      </c>
    </row>
    <row r="39" spans="1:6" ht="12.75">
      <c r="A39" s="112">
        <v>30</v>
      </c>
      <c r="B39" s="113" t="s">
        <v>172</v>
      </c>
      <c r="C39" s="113">
        <v>23622</v>
      </c>
      <c r="D39" s="220">
        <f>C39/'- 3 -'!E39</f>
        <v>0.0027681973939663327</v>
      </c>
      <c r="E39" s="113">
        <v>12146</v>
      </c>
      <c r="F39" s="220">
        <f>E39/'- 3 -'!E39</f>
        <v>0.0014233564282073946</v>
      </c>
    </row>
    <row r="40" spans="1:6" ht="12.75">
      <c r="A40" s="115">
        <v>31</v>
      </c>
      <c r="B40" s="116" t="s">
        <v>173</v>
      </c>
      <c r="C40" s="116">
        <v>34965</v>
      </c>
      <c r="D40" s="222">
        <f>C40/'- 3 -'!E40</f>
        <v>0.0037717864762172493</v>
      </c>
      <c r="E40" s="116">
        <v>9534</v>
      </c>
      <c r="F40" s="222">
        <f>E40/'- 3 -'!E40</f>
        <v>0.0010284630992207994</v>
      </c>
    </row>
    <row r="41" spans="1:6" ht="12.75">
      <c r="A41" s="112">
        <v>32</v>
      </c>
      <c r="B41" s="113" t="s">
        <v>174</v>
      </c>
      <c r="C41" s="113">
        <v>19324</v>
      </c>
      <c r="D41" s="220">
        <f>C41/'- 3 -'!E41</f>
        <v>0.003091635210083684</v>
      </c>
      <c r="E41" s="113">
        <v>19880</v>
      </c>
      <c r="F41" s="220">
        <f>E41/'- 3 -'!E41</f>
        <v>0.003180589317763591</v>
      </c>
    </row>
    <row r="42" spans="1:6" ht="12.75">
      <c r="A42" s="115">
        <v>33</v>
      </c>
      <c r="B42" s="116" t="s">
        <v>175</v>
      </c>
      <c r="C42" s="116">
        <v>46153</v>
      </c>
      <c r="D42" s="222">
        <f>C42/'- 3 -'!E42</f>
        <v>0.00409465263367085</v>
      </c>
      <c r="E42" s="116">
        <v>16344</v>
      </c>
      <c r="F42" s="222">
        <f>E42/'- 3 -'!E42</f>
        <v>0.0014500249744267193</v>
      </c>
    </row>
    <row r="43" spans="1:6" ht="12.75">
      <c r="A43" s="112">
        <v>34</v>
      </c>
      <c r="B43" s="113" t="s">
        <v>176</v>
      </c>
      <c r="C43" s="113">
        <v>21755</v>
      </c>
      <c r="D43" s="220">
        <f>C43/'- 3 -'!E43</f>
        <v>0.004199890461142374</v>
      </c>
      <c r="E43" s="113">
        <v>1851</v>
      </c>
      <c r="F43" s="220">
        <f>E43/'- 3 -'!E43</f>
        <v>0.00035734301280508087</v>
      </c>
    </row>
    <row r="44" spans="1:6" ht="12.75">
      <c r="A44" s="115">
        <v>35</v>
      </c>
      <c r="B44" s="116" t="s">
        <v>177</v>
      </c>
      <c r="C44" s="116">
        <v>72345</v>
      </c>
      <c r="D44" s="222">
        <f>C44/'- 3 -'!E44</f>
        <v>0.005778481094554306</v>
      </c>
      <c r="E44" s="116">
        <v>39794</v>
      </c>
      <c r="F44" s="222">
        <f>E44/'- 3 -'!E44</f>
        <v>0.0031785040663030485</v>
      </c>
    </row>
    <row r="45" spans="1:6" ht="12.75">
      <c r="A45" s="112">
        <v>36</v>
      </c>
      <c r="B45" s="113" t="s">
        <v>178</v>
      </c>
      <c r="C45" s="113">
        <v>16962</v>
      </c>
      <c r="D45" s="220">
        <f>C45/'- 3 -'!E45</f>
        <v>0.002420181295121624</v>
      </c>
      <c r="E45" s="113">
        <v>0</v>
      </c>
      <c r="F45" s="220">
        <f>E45/'- 3 -'!E45</f>
        <v>0</v>
      </c>
    </row>
    <row r="46" spans="1:6" ht="12.75">
      <c r="A46" s="115">
        <v>37</v>
      </c>
      <c r="B46" s="116" t="s">
        <v>179</v>
      </c>
      <c r="C46" s="116">
        <v>6667</v>
      </c>
      <c r="D46" s="222">
        <f>C46/'- 3 -'!E46</f>
        <v>0.0010608995756248936</v>
      </c>
      <c r="E46" s="116">
        <v>1783</v>
      </c>
      <c r="F46" s="222">
        <f>E46/'- 3 -'!E46</f>
        <v>0.00028372340533061125</v>
      </c>
    </row>
    <row r="47" spans="1:6" ht="12.75">
      <c r="A47" s="112">
        <v>38</v>
      </c>
      <c r="B47" s="113" t="s">
        <v>180</v>
      </c>
      <c r="C47" s="113">
        <v>18448</v>
      </c>
      <c r="D47" s="220">
        <f>C47/'- 3 -'!E47</f>
        <v>0.002191847747373864</v>
      </c>
      <c r="E47" s="113">
        <v>31085</v>
      </c>
      <c r="F47" s="220">
        <f>E47/'- 3 -'!E47</f>
        <v>0.0036932777117907934</v>
      </c>
    </row>
    <row r="48" spans="1:6" ht="12.75">
      <c r="A48" s="115">
        <v>39</v>
      </c>
      <c r="B48" s="116" t="s">
        <v>181</v>
      </c>
      <c r="C48" s="116">
        <v>28457</v>
      </c>
      <c r="D48" s="222">
        <f>C48/'- 3 -'!E48</f>
        <v>0.0020695590603589512</v>
      </c>
      <c r="E48" s="116">
        <v>0</v>
      </c>
      <c r="F48" s="222">
        <f>E48/'- 3 -'!E48</f>
        <v>0</v>
      </c>
    </row>
    <row r="49" spans="1:6" ht="12.75">
      <c r="A49" s="112">
        <v>40</v>
      </c>
      <c r="B49" s="113" t="s">
        <v>182</v>
      </c>
      <c r="C49" s="113">
        <v>144470</v>
      </c>
      <c r="D49" s="220">
        <f>C49/'- 3 -'!E49</f>
        <v>0.0037078853634876187</v>
      </c>
      <c r="E49" s="113">
        <v>76651</v>
      </c>
      <c r="F49" s="220">
        <f>E49/'- 3 -'!E49</f>
        <v>0.0019672812417573854</v>
      </c>
    </row>
    <row r="50" spans="1:6" ht="12.75">
      <c r="A50" s="115">
        <v>41</v>
      </c>
      <c r="B50" s="116" t="s">
        <v>183</v>
      </c>
      <c r="C50" s="116">
        <v>43200</v>
      </c>
      <c r="D50" s="222">
        <f>C50/'- 3 -'!E50</f>
        <v>0.0037582060690504247</v>
      </c>
      <c r="E50" s="116">
        <v>26203</v>
      </c>
      <c r="F50" s="222">
        <f>E50/'- 3 -'!E50</f>
        <v>0.0022795433710029694</v>
      </c>
    </row>
    <row r="51" spans="1:6" ht="12.75">
      <c r="A51" s="112">
        <v>42</v>
      </c>
      <c r="B51" s="113" t="s">
        <v>184</v>
      </c>
      <c r="C51" s="113">
        <v>14749.08</v>
      </c>
      <c r="D51" s="220">
        <f>C51/'- 3 -'!E51</f>
        <v>0.0020819414333811646</v>
      </c>
      <c r="E51" s="113">
        <v>0</v>
      </c>
      <c r="F51" s="220">
        <f>E51/'- 3 -'!E51</f>
        <v>0</v>
      </c>
    </row>
    <row r="52" spans="1:6" ht="12.75">
      <c r="A52" s="115">
        <v>43</v>
      </c>
      <c r="B52" s="116" t="s">
        <v>185</v>
      </c>
      <c r="C52" s="116">
        <v>4416</v>
      </c>
      <c r="D52" s="222">
        <f>C52/'- 3 -'!E52</f>
        <v>0.0007052221090325122</v>
      </c>
      <c r="E52" s="116">
        <v>10949</v>
      </c>
      <c r="F52" s="222">
        <f>E52/'- 3 -'!E52</f>
        <v>0.0017485228423453297</v>
      </c>
    </row>
    <row r="53" spans="1:6" ht="12.75">
      <c r="A53" s="112">
        <v>44</v>
      </c>
      <c r="B53" s="113" t="s">
        <v>186</v>
      </c>
      <c r="C53" s="113">
        <v>79262</v>
      </c>
      <c r="D53" s="220">
        <f>C53/'- 3 -'!E53</f>
        <v>0.009420217253775271</v>
      </c>
      <c r="E53" s="113">
        <v>7991</v>
      </c>
      <c r="F53" s="220">
        <f>E53/'- 3 -'!E53</f>
        <v>0.0009497231469672503</v>
      </c>
    </row>
    <row r="54" spans="1:6" ht="12.75">
      <c r="A54" s="115">
        <v>45</v>
      </c>
      <c r="B54" s="116" t="s">
        <v>187</v>
      </c>
      <c r="C54" s="116">
        <v>30331</v>
      </c>
      <c r="D54" s="222">
        <f>C54/'- 3 -'!E54</f>
        <v>0.002835199661395033</v>
      </c>
      <c r="E54" s="116">
        <v>332</v>
      </c>
      <c r="F54" s="222">
        <f>E54/'- 3 -'!E54</f>
        <v>3.103380328980749E-05</v>
      </c>
    </row>
    <row r="55" spans="1:6" ht="12.75">
      <c r="A55" s="112">
        <v>46</v>
      </c>
      <c r="B55" s="113" t="s">
        <v>188</v>
      </c>
      <c r="C55" s="113">
        <v>58445</v>
      </c>
      <c r="D55" s="220">
        <f>C55/'- 3 -'!E55</f>
        <v>0.005650402460054425</v>
      </c>
      <c r="E55" s="113">
        <v>53576</v>
      </c>
      <c r="F55" s="220">
        <f>E55/'- 3 -'!E55</f>
        <v>0.005179672550258804</v>
      </c>
    </row>
    <row r="56" spans="1:6" ht="12.75">
      <c r="A56" s="115">
        <v>47</v>
      </c>
      <c r="B56" s="116" t="s">
        <v>189</v>
      </c>
      <c r="C56" s="116">
        <v>9227</v>
      </c>
      <c r="D56" s="222">
        <f>C56/'- 3 -'!E56</f>
        <v>0.001187443648868782</v>
      </c>
      <c r="E56" s="116">
        <v>8868</v>
      </c>
      <c r="F56" s="222">
        <f>E56/'- 3 -'!E56</f>
        <v>0.0011412431210760115</v>
      </c>
    </row>
    <row r="57" spans="1:6" ht="12.75">
      <c r="A57" s="112">
        <v>48</v>
      </c>
      <c r="B57" s="113" t="s">
        <v>190</v>
      </c>
      <c r="C57" s="113">
        <v>1582105</v>
      </c>
      <c r="D57" s="220">
        <f>C57/'- 3 -'!E57</f>
        <v>0.02996678058104887</v>
      </c>
      <c r="E57" s="113">
        <v>24906</v>
      </c>
      <c r="F57" s="220">
        <f>E57/'- 3 -'!E57</f>
        <v>0.0004717465889758285</v>
      </c>
    </row>
    <row r="58" spans="1:6" ht="12.75">
      <c r="A58" s="115">
        <v>49</v>
      </c>
      <c r="B58" s="116" t="s">
        <v>191</v>
      </c>
      <c r="C58" s="116">
        <v>104891</v>
      </c>
      <c r="D58" s="222">
        <f>C58/'- 3 -'!E58</f>
        <v>0.0036700074414123484</v>
      </c>
      <c r="E58" s="116">
        <v>120911</v>
      </c>
      <c r="F58" s="222">
        <f>E58/'- 3 -'!E58</f>
        <v>0.004230527592916537</v>
      </c>
    </row>
    <row r="59" spans="1:6" ht="12.75">
      <c r="A59" s="112">
        <v>2264</v>
      </c>
      <c r="B59" s="113" t="s">
        <v>192</v>
      </c>
      <c r="C59" s="113">
        <v>0</v>
      </c>
      <c r="D59" s="220">
        <f>C59/'- 3 -'!E59</f>
        <v>0</v>
      </c>
      <c r="E59" s="113">
        <v>3118</v>
      </c>
      <c r="F59" s="220">
        <f>E59/'- 3 -'!E59</f>
        <v>0.0016930635436395545</v>
      </c>
    </row>
    <row r="60" spans="1:6" ht="12.75">
      <c r="A60" s="115">
        <v>2309</v>
      </c>
      <c r="B60" s="116" t="s">
        <v>193</v>
      </c>
      <c r="C60" s="116">
        <v>5290</v>
      </c>
      <c r="D60" s="222">
        <f>C60/'- 3 -'!E60</f>
        <v>0.002561713568462158</v>
      </c>
      <c r="E60" s="116">
        <v>0</v>
      </c>
      <c r="F60" s="222">
        <f>E60/'- 3 -'!E60</f>
        <v>0</v>
      </c>
    </row>
    <row r="61" spans="1:6" ht="12.75">
      <c r="A61" s="112">
        <v>2312</v>
      </c>
      <c r="B61" s="113" t="s">
        <v>194</v>
      </c>
      <c r="C61" s="113">
        <v>0</v>
      </c>
      <c r="D61" s="220">
        <f>C61/'- 3 -'!E61</f>
        <v>0</v>
      </c>
      <c r="E61" s="113">
        <v>11231</v>
      </c>
      <c r="F61" s="220">
        <f>E61/'- 3 -'!E61</f>
        <v>0.006225502776836984</v>
      </c>
    </row>
    <row r="62" spans="1:6" ht="12.75">
      <c r="A62" s="115">
        <v>2355</v>
      </c>
      <c r="B62" s="116" t="s">
        <v>196</v>
      </c>
      <c r="C62" s="116">
        <v>129870</v>
      </c>
      <c r="D62" s="222">
        <f>C62/'- 3 -'!E62</f>
        <v>0.00571879026073259</v>
      </c>
      <c r="E62" s="116">
        <v>77492</v>
      </c>
      <c r="F62" s="222">
        <f>E62/'- 3 -'!E62</f>
        <v>0.003412339222951335</v>
      </c>
    </row>
    <row r="63" spans="1:6" ht="12.75">
      <c r="A63" s="112">
        <v>2439</v>
      </c>
      <c r="B63" s="113" t="s">
        <v>197</v>
      </c>
      <c r="C63" s="113">
        <v>0</v>
      </c>
      <c r="D63" s="220">
        <f>C63/'- 3 -'!E63</f>
        <v>0</v>
      </c>
      <c r="E63" s="113">
        <v>2618.31</v>
      </c>
      <c r="F63" s="220">
        <f>E63/'- 3 -'!E63</f>
        <v>0.002577713512559298</v>
      </c>
    </row>
    <row r="64" spans="1:6" ht="12.75">
      <c r="A64" s="115">
        <v>2460</v>
      </c>
      <c r="B64" s="116" t="s">
        <v>198</v>
      </c>
      <c r="C64" s="116">
        <v>146011</v>
      </c>
      <c r="D64" s="222">
        <f>C64/'- 3 -'!E64</f>
        <v>0.05647599332241031</v>
      </c>
      <c r="E64" s="116">
        <v>389</v>
      </c>
      <c r="F64" s="222">
        <f>E64/'- 3 -'!E64</f>
        <v>0.00015046237202962523</v>
      </c>
    </row>
    <row r="65" spans="1:6" ht="12.75">
      <c r="A65" s="112">
        <v>3000</v>
      </c>
      <c r="B65" s="113" t="s">
        <v>199</v>
      </c>
      <c r="C65" s="113">
        <v>0</v>
      </c>
      <c r="D65" s="220">
        <f>C65/'- 3 -'!E65</f>
        <v>0</v>
      </c>
      <c r="E65" s="113">
        <v>38930</v>
      </c>
      <c r="F65" s="220">
        <f>E65/'- 3 -'!E65</f>
        <v>0.007630765805074214</v>
      </c>
    </row>
    <row r="66" spans="4:6" ht="4.5" customHeight="1">
      <c r="D66" s="257"/>
      <c r="F66" s="257"/>
    </row>
    <row r="67" spans="1:7" ht="12.75">
      <c r="A67" s="119"/>
      <c r="B67" s="24" t="s">
        <v>200</v>
      </c>
      <c r="C67" s="25">
        <f>SUM(C11:C65)</f>
        <v>6071900.050000001</v>
      </c>
      <c r="D67" s="26">
        <f>C67/'- 3 -'!E67</f>
        <v>0.005353461252432534</v>
      </c>
      <c r="E67" s="90">
        <f>SUM(E11:E65)</f>
        <v>2343248.31</v>
      </c>
      <c r="F67" s="91">
        <f>E67/'- 3 -'!E67</f>
        <v>0.0020659906996349548</v>
      </c>
      <c r="G67" s="86"/>
    </row>
    <row r="68" ht="4.5" customHeight="1"/>
    <row r="69" spans="1:6" ht="12.75">
      <c r="A69" s="115">
        <v>2155</v>
      </c>
      <c r="B69" s="116" t="s">
        <v>201</v>
      </c>
      <c r="C69" s="116">
        <v>0</v>
      </c>
      <c r="D69" s="222">
        <f>C69/'- 3 -'!E69</f>
        <v>0</v>
      </c>
      <c r="E69" s="116">
        <v>7456.63</v>
      </c>
      <c r="F69" s="222">
        <f>E69/'- 3 -'!E69</f>
        <v>0.0070325029138896275</v>
      </c>
    </row>
    <row r="70" spans="1:6" ht="12.75">
      <c r="A70" s="112">
        <v>2408</v>
      </c>
      <c r="B70" s="113" t="s">
        <v>203</v>
      </c>
      <c r="C70" s="113">
        <v>19093</v>
      </c>
      <c r="D70" s="220">
        <f>C70/'- 3 -'!E70</f>
        <v>0.007992006737513248</v>
      </c>
      <c r="E70" s="113">
        <v>4503</v>
      </c>
      <c r="F70" s="220">
        <f>E70/'- 3 -'!E70</f>
        <v>0.001884879607134665</v>
      </c>
    </row>
    <row r="71" ht="6.7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31.xml><?xml version="1.0" encoding="utf-8"?>
<worksheet xmlns="http://schemas.openxmlformats.org/spreadsheetml/2006/main" xmlns:r="http://schemas.openxmlformats.org/officeDocument/2006/relationships">
  <sheetPr codeName="Sheet31">
    <pageSetUpPr fitToPage="1"/>
  </sheetPr>
  <dimension ref="A1:H77"/>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16384" width="15.83203125" style="97" customWidth="1"/>
  </cols>
  <sheetData>
    <row r="1" spans="1:8" ht="6.75" customHeight="1">
      <c r="A1" s="20"/>
      <c r="B1" s="95"/>
      <c r="C1" s="161"/>
      <c r="D1" s="161"/>
      <c r="E1" s="161"/>
      <c r="F1" s="161"/>
      <c r="G1" s="161"/>
      <c r="H1" s="161"/>
    </row>
    <row r="2" spans="1:8" ht="12.75">
      <c r="A2" s="7"/>
      <c r="B2" s="98"/>
      <c r="C2" s="224" t="s">
        <v>0</v>
      </c>
      <c r="D2" s="224"/>
      <c r="E2" s="224"/>
      <c r="F2" s="224"/>
      <c r="G2" s="249"/>
      <c r="H2" s="250" t="s">
        <v>400</v>
      </c>
    </row>
    <row r="3" spans="1:8" ht="12.75">
      <c r="A3" s="8"/>
      <c r="B3" s="101"/>
      <c r="C3" s="227" t="str">
        <f>YEAR</f>
        <v>OPERATING FUND ACTUAL 1997/98</v>
      </c>
      <c r="D3" s="227"/>
      <c r="E3" s="227"/>
      <c r="F3" s="227"/>
      <c r="G3" s="251"/>
      <c r="H3" s="251"/>
    </row>
    <row r="4" spans="1:8" ht="12.75">
      <c r="A4" s="9"/>
      <c r="C4" s="161"/>
      <c r="D4" s="161"/>
      <c r="E4" s="161"/>
      <c r="F4" s="161"/>
      <c r="G4" s="161"/>
      <c r="H4" s="161"/>
    </row>
    <row r="5" spans="1:8" ht="12.75">
      <c r="A5" s="9"/>
      <c r="C5" s="65"/>
      <c r="D5" s="161"/>
      <c r="E5" s="161"/>
      <c r="F5" s="161"/>
      <c r="G5" s="161"/>
      <c r="H5" s="161"/>
    </row>
    <row r="6" spans="1:8" ht="16.5">
      <c r="A6" s="9"/>
      <c r="C6" s="430" t="s">
        <v>31</v>
      </c>
      <c r="D6" s="252"/>
      <c r="E6" s="253"/>
      <c r="F6" s="253"/>
      <c r="G6" s="253"/>
      <c r="H6" s="254"/>
    </row>
    <row r="7" spans="3:8" ht="12.75">
      <c r="C7" s="229"/>
      <c r="D7" s="75"/>
      <c r="E7" s="76" t="s">
        <v>70</v>
      </c>
      <c r="F7" s="75"/>
      <c r="G7" s="76" t="s">
        <v>3</v>
      </c>
      <c r="H7" s="75"/>
    </row>
    <row r="8" spans="1:8" ht="12.75">
      <c r="A8" s="109"/>
      <c r="B8" s="54"/>
      <c r="C8" s="77" t="s">
        <v>100</v>
      </c>
      <c r="D8" s="79"/>
      <c r="E8" s="77" t="s">
        <v>101</v>
      </c>
      <c r="F8" s="79"/>
      <c r="G8" s="77" t="s">
        <v>102</v>
      </c>
      <c r="H8" s="79"/>
    </row>
    <row r="9" spans="1:8" ht="12.75">
      <c r="A9" s="60" t="s">
        <v>121</v>
      </c>
      <c r="B9" s="61" t="s">
        <v>122</v>
      </c>
      <c r="C9" s="255" t="s">
        <v>123</v>
      </c>
      <c r="D9" s="152" t="s">
        <v>124</v>
      </c>
      <c r="E9" s="152" t="s">
        <v>123</v>
      </c>
      <c r="F9" s="152" t="s">
        <v>124</v>
      </c>
      <c r="G9" s="152" t="s">
        <v>123</v>
      </c>
      <c r="H9" s="152" t="s">
        <v>124</v>
      </c>
    </row>
    <row r="10" spans="1:2" ht="4.5" customHeight="1">
      <c r="A10" s="86"/>
      <c r="B10" s="86"/>
    </row>
    <row r="11" spans="1:8" ht="12.75">
      <c r="A11" s="112">
        <v>1</v>
      </c>
      <c r="B11" s="113" t="s">
        <v>144</v>
      </c>
      <c r="C11" s="113">
        <v>389820</v>
      </c>
      <c r="D11" s="114">
        <f>C11/'- 3 -'!E11</f>
        <v>0.001842057888969961</v>
      </c>
      <c r="E11" s="113">
        <v>3751614</v>
      </c>
      <c r="F11" s="114">
        <f>E11/'- 3 -'!E11</f>
        <v>0.017727900479888543</v>
      </c>
      <c r="G11" s="113">
        <v>1523145</v>
      </c>
      <c r="H11" s="114">
        <f>G11/'- 3 -'!E11</f>
        <v>0.007197478998756225</v>
      </c>
    </row>
    <row r="12" spans="1:8" ht="12.75">
      <c r="A12" s="115">
        <v>2</v>
      </c>
      <c r="B12" s="116" t="s">
        <v>145</v>
      </c>
      <c r="C12" s="116">
        <v>53783</v>
      </c>
      <c r="D12" s="117">
        <f>C12/'- 3 -'!E12</f>
        <v>0.0010365522318116478</v>
      </c>
      <c r="E12" s="116">
        <v>900513</v>
      </c>
      <c r="F12" s="117">
        <f>E12/'- 3 -'!E12</f>
        <v>0.017355461017894175</v>
      </c>
      <c r="G12" s="116">
        <v>-19774</v>
      </c>
      <c r="H12" s="117">
        <f>G12/'- 3 -'!E12</f>
        <v>-0.0003811015345340261</v>
      </c>
    </row>
    <row r="13" spans="1:8" ht="12.75">
      <c r="A13" s="112">
        <v>3</v>
      </c>
      <c r="B13" s="113" t="s">
        <v>146</v>
      </c>
      <c r="C13" s="113">
        <v>23072</v>
      </c>
      <c r="D13" s="114">
        <f>C13/'- 3 -'!E13</f>
        <v>0.000620388579117358</v>
      </c>
      <c r="E13" s="113">
        <v>657859</v>
      </c>
      <c r="F13" s="114">
        <f>E13/'- 3 -'!E13</f>
        <v>0.017689329501974948</v>
      </c>
      <c r="G13" s="113">
        <v>50824</v>
      </c>
      <c r="H13" s="114">
        <f>G13/'- 3 -'!E13</f>
        <v>0.0013666188082983963</v>
      </c>
    </row>
    <row r="14" spans="1:8" ht="12.75">
      <c r="A14" s="115">
        <v>4</v>
      </c>
      <c r="B14" s="116" t="s">
        <v>147</v>
      </c>
      <c r="C14" s="116">
        <v>44899</v>
      </c>
      <c r="D14" s="117">
        <f>C14/'- 3 -'!E14</f>
        <v>0.0015957499930784136</v>
      </c>
      <c r="E14" s="116">
        <v>495908</v>
      </c>
      <c r="F14" s="117">
        <f>E14/'- 3 -'!E14</f>
        <v>0.017625006961569965</v>
      </c>
      <c r="G14" s="116">
        <v>169883</v>
      </c>
      <c r="H14" s="117">
        <f>G14/'- 3 -'!E14</f>
        <v>0.006037791400123391</v>
      </c>
    </row>
    <row r="15" spans="1:8" ht="12.75">
      <c r="A15" s="112">
        <v>5</v>
      </c>
      <c r="B15" s="113" t="s">
        <v>148</v>
      </c>
      <c r="C15" s="113">
        <v>80279</v>
      </c>
      <c r="D15" s="114">
        <f>C15/'- 3 -'!E15</f>
        <v>0.0019192796577347168</v>
      </c>
      <c r="E15" s="113">
        <v>738340</v>
      </c>
      <c r="F15" s="114">
        <f>E15/'- 3 -'!E15</f>
        <v>0.017651950603418714</v>
      </c>
      <c r="G15" s="113">
        <v>228576</v>
      </c>
      <c r="H15" s="114">
        <f>G15/'- 3 -'!E15</f>
        <v>0.005464707670080228</v>
      </c>
    </row>
    <row r="16" spans="1:8" ht="12.75">
      <c r="A16" s="115">
        <v>6</v>
      </c>
      <c r="B16" s="116" t="s">
        <v>149</v>
      </c>
      <c r="C16" s="116">
        <v>76155</v>
      </c>
      <c r="D16" s="117">
        <f>C16/'- 3 -'!E16</f>
        <v>0.001443936389591728</v>
      </c>
      <c r="E16" s="116">
        <v>892912</v>
      </c>
      <c r="F16" s="117">
        <f>E16/'- 3 -'!E16</f>
        <v>0.016930052255309948</v>
      </c>
      <c r="G16" s="116">
        <v>253447</v>
      </c>
      <c r="H16" s="117">
        <f>G16/'- 3 -'!E16</f>
        <v>0.004805480219721025</v>
      </c>
    </row>
    <row r="17" spans="1:8" ht="12.75">
      <c r="A17" s="112">
        <v>8</v>
      </c>
      <c r="B17" s="113" t="s">
        <v>150</v>
      </c>
      <c r="C17" s="113">
        <v>30374</v>
      </c>
      <c r="D17" s="114">
        <f>C17/'- 3 -'!E17</f>
        <v>0.004290923300063868</v>
      </c>
      <c r="E17" s="113">
        <v>117056</v>
      </c>
      <c r="F17" s="114">
        <f>E17/'- 3 -'!E17</f>
        <v>0.01653645610760111</v>
      </c>
      <c r="G17" s="113">
        <v>270077</v>
      </c>
      <c r="H17" s="114">
        <f>G17/'- 3 -'!E17</f>
        <v>0.03815367393531801</v>
      </c>
    </row>
    <row r="18" spans="1:8" ht="12.75">
      <c r="A18" s="115">
        <v>9</v>
      </c>
      <c r="B18" s="116" t="s">
        <v>151</v>
      </c>
      <c r="C18" s="17">
        <v>0</v>
      </c>
      <c r="D18" s="117">
        <f>C18/'- 3 -'!E18</f>
        <v>0</v>
      </c>
      <c r="E18" s="116">
        <v>1252991</v>
      </c>
      <c r="F18" s="117">
        <f>E18/'- 3 -'!E18</f>
        <v>0.017689139044770943</v>
      </c>
      <c r="G18" s="116">
        <v>365862</v>
      </c>
      <c r="H18" s="117">
        <f>G18/'- 3 -'!E18</f>
        <v>0.005165068056512766</v>
      </c>
    </row>
    <row r="19" spans="1:8" ht="12.75">
      <c r="A19" s="112">
        <v>10</v>
      </c>
      <c r="B19" s="113" t="s">
        <v>152</v>
      </c>
      <c r="C19" s="113">
        <v>47264</v>
      </c>
      <c r="D19" s="114">
        <f>C19/'- 3 -'!E19</f>
        <v>0.0009073432353102265</v>
      </c>
      <c r="E19" s="113">
        <v>896482</v>
      </c>
      <c r="F19" s="114">
        <f>E19/'- 3 -'!E19</f>
        <v>0.017210072746220856</v>
      </c>
      <c r="G19" s="113">
        <v>751278</v>
      </c>
      <c r="H19" s="114">
        <f>G19/'- 3 -'!E19</f>
        <v>0.014422541704836584</v>
      </c>
    </row>
    <row r="20" spans="1:8" ht="12.75">
      <c r="A20" s="115">
        <v>11</v>
      </c>
      <c r="B20" s="116" t="s">
        <v>153</v>
      </c>
      <c r="C20" s="116">
        <v>102831</v>
      </c>
      <c r="D20" s="117">
        <f>C20/'- 3 -'!E20</f>
        <v>0.0037866694476303515</v>
      </c>
      <c r="E20" s="116">
        <v>473277</v>
      </c>
      <c r="F20" s="117">
        <f>E20/'- 3 -'!E20</f>
        <v>0.017428047535919616</v>
      </c>
      <c r="G20" s="116">
        <v>240399</v>
      </c>
      <c r="H20" s="117">
        <f>G20/'- 3 -'!E20</f>
        <v>0.008852501177085595</v>
      </c>
    </row>
    <row r="21" spans="1:8" ht="12.75">
      <c r="A21" s="112">
        <v>12</v>
      </c>
      <c r="B21" s="113" t="s">
        <v>154</v>
      </c>
      <c r="C21" s="113">
        <v>82487</v>
      </c>
      <c r="D21" s="114">
        <f>C21/'- 3 -'!E21</f>
        <v>0.001837735898322834</v>
      </c>
      <c r="E21" s="113">
        <v>807595</v>
      </c>
      <c r="F21" s="114">
        <f>E21/'- 3 -'!E21</f>
        <v>0.017992487577509538</v>
      </c>
      <c r="G21" s="113">
        <v>428522</v>
      </c>
      <c r="H21" s="114">
        <f>G21/'- 3 -'!E21</f>
        <v>0.009547083329750112</v>
      </c>
    </row>
    <row r="22" spans="1:8" ht="12.75">
      <c r="A22" s="115">
        <v>13</v>
      </c>
      <c r="B22" s="116" t="s">
        <v>155</v>
      </c>
      <c r="C22" s="116">
        <v>49976.3</v>
      </c>
      <c r="D22" s="117">
        <f>C22/'- 3 -'!E22</f>
        <v>0.0028727274413475066</v>
      </c>
      <c r="E22" s="116">
        <v>275822.72</v>
      </c>
      <c r="F22" s="117">
        <f>E22/'- 3 -'!E22</f>
        <v>0.01585478510196052</v>
      </c>
      <c r="G22" s="116">
        <v>206097</v>
      </c>
      <c r="H22" s="117">
        <f>G22/'- 3 -'!E22</f>
        <v>0.01184682554489622</v>
      </c>
    </row>
    <row r="23" spans="1:8" ht="12.75">
      <c r="A23" s="112">
        <v>14</v>
      </c>
      <c r="B23" s="113" t="s">
        <v>156</v>
      </c>
      <c r="C23" s="113">
        <v>25999</v>
      </c>
      <c r="D23" s="114">
        <f>C23/'- 3 -'!E23</f>
        <v>0.0012352497196112843</v>
      </c>
      <c r="E23" s="113">
        <v>359746</v>
      </c>
      <c r="F23" s="114">
        <f>E23/'- 3 -'!E23</f>
        <v>0.017092047603034004</v>
      </c>
      <c r="G23" s="113">
        <v>212244</v>
      </c>
      <c r="H23" s="114">
        <f>G23/'- 3 -'!E23</f>
        <v>0.010084016365597808</v>
      </c>
    </row>
    <row r="24" spans="1:8" ht="12.75">
      <c r="A24" s="115">
        <v>15</v>
      </c>
      <c r="B24" s="116" t="s">
        <v>157</v>
      </c>
      <c r="C24" s="116">
        <v>50730</v>
      </c>
      <c r="D24" s="117">
        <f>C24/'- 3 -'!E24</f>
        <v>0.0019777863366192347</v>
      </c>
      <c r="E24" s="116">
        <v>442480</v>
      </c>
      <c r="F24" s="117">
        <f>E24/'- 3 -'!E24</f>
        <v>0.01725075691360692</v>
      </c>
      <c r="G24" s="116">
        <v>274533</v>
      </c>
      <c r="H24" s="117">
        <f>G24/'- 3 -'!E24</f>
        <v>0.010703087253126124</v>
      </c>
    </row>
    <row r="25" spans="1:8" ht="12.75">
      <c r="A25" s="112">
        <v>16</v>
      </c>
      <c r="B25" s="113" t="s">
        <v>158</v>
      </c>
      <c r="C25" s="113">
        <v>16168</v>
      </c>
      <c r="D25" s="114">
        <f>C25/'- 3 -'!E25</f>
        <v>0.0030270073535234926</v>
      </c>
      <c r="E25" s="113">
        <v>86157</v>
      </c>
      <c r="F25" s="114">
        <f>E25/'- 3 -'!E25</f>
        <v>0.01613049681825356</v>
      </c>
      <c r="G25" s="113">
        <v>77905</v>
      </c>
      <c r="H25" s="114">
        <f>G25/'- 3 -'!E25</f>
        <v>0.0145855398241123</v>
      </c>
    </row>
    <row r="26" spans="1:8" ht="12.75">
      <c r="A26" s="115">
        <v>17</v>
      </c>
      <c r="B26" s="116" t="s">
        <v>159</v>
      </c>
      <c r="C26" s="116">
        <v>11716</v>
      </c>
      <c r="D26" s="117">
        <f>C26/'- 3 -'!E26</f>
        <v>0.002836194648493834</v>
      </c>
      <c r="E26" s="116">
        <v>58485</v>
      </c>
      <c r="F26" s="117">
        <f>E26/'- 3 -'!E26</f>
        <v>0.014157975761109755</v>
      </c>
      <c r="G26" s="116">
        <v>238033</v>
      </c>
      <c r="H26" s="117">
        <f>G26/'- 3 -'!E26</f>
        <v>0.05762273137290311</v>
      </c>
    </row>
    <row r="27" spans="1:8" ht="12.75">
      <c r="A27" s="112">
        <v>18</v>
      </c>
      <c r="B27" s="113" t="s">
        <v>160</v>
      </c>
      <c r="C27" s="113">
        <v>39727</v>
      </c>
      <c r="D27" s="114">
        <f>C27/'- 3 -'!E27</f>
        <v>0.004966219531479996</v>
      </c>
      <c r="E27" s="113">
        <v>126378</v>
      </c>
      <c r="F27" s="114">
        <f>E27/'- 3 -'!E27</f>
        <v>0.015798346010254462</v>
      </c>
      <c r="G27" s="113">
        <v>85567</v>
      </c>
      <c r="H27" s="114">
        <f>G27/'- 3 -'!E27</f>
        <v>0.010696617077809773</v>
      </c>
    </row>
    <row r="28" spans="1:8" ht="12.75">
      <c r="A28" s="115">
        <v>19</v>
      </c>
      <c r="B28" s="116" t="s">
        <v>161</v>
      </c>
      <c r="C28" s="116">
        <v>48732</v>
      </c>
      <c r="D28" s="117">
        <f>C28/'- 3 -'!E28</f>
        <v>0.004741204856787048</v>
      </c>
      <c r="E28" s="116">
        <v>165751</v>
      </c>
      <c r="F28" s="117">
        <f>E28/'- 3 -'!E28</f>
        <v>0.01612614803860523</v>
      </c>
      <c r="G28" s="116">
        <v>122160</v>
      </c>
      <c r="H28" s="117">
        <f>G28/'- 3 -'!E28</f>
        <v>0.011885118306351182</v>
      </c>
    </row>
    <row r="29" spans="1:8" ht="12.75">
      <c r="A29" s="112">
        <v>20</v>
      </c>
      <c r="B29" s="113" t="s">
        <v>162</v>
      </c>
      <c r="C29" s="113">
        <v>44157</v>
      </c>
      <c r="D29" s="114">
        <f>C29/'- 3 -'!E29</f>
        <v>0.0066058853407339364</v>
      </c>
      <c r="E29" s="113">
        <v>114870</v>
      </c>
      <c r="F29" s="114">
        <f>E29/'- 3 -'!E29</f>
        <v>0.017184547163306096</v>
      </c>
      <c r="G29" s="113">
        <v>1328</v>
      </c>
      <c r="H29" s="114">
        <f>G29/'- 3 -'!E29</f>
        <v>0.00019866874408349</v>
      </c>
    </row>
    <row r="30" spans="1:8" ht="12.75">
      <c r="A30" s="115">
        <v>21</v>
      </c>
      <c r="B30" s="116" t="s">
        <v>163</v>
      </c>
      <c r="C30" s="116">
        <v>40315</v>
      </c>
      <c r="D30" s="117">
        <f>C30/'- 3 -'!E30</f>
        <v>0.002098291871228221</v>
      </c>
      <c r="E30" s="116">
        <v>314670</v>
      </c>
      <c r="F30" s="117">
        <f>E30/'- 3 -'!E30</f>
        <v>0.01637776269674772</v>
      </c>
      <c r="G30" s="116">
        <v>180879</v>
      </c>
      <c r="H30" s="117">
        <f>G30/'- 3 -'!E30</f>
        <v>0.009414285883068073</v>
      </c>
    </row>
    <row r="31" spans="1:8" ht="12.75">
      <c r="A31" s="112">
        <v>22</v>
      </c>
      <c r="B31" s="113" t="s">
        <v>164</v>
      </c>
      <c r="C31" s="113">
        <v>35149</v>
      </c>
      <c r="D31" s="114">
        <f>C31/'- 3 -'!E31</f>
        <v>0.0030698178537476206</v>
      </c>
      <c r="E31" s="113">
        <v>179659</v>
      </c>
      <c r="F31" s="114">
        <f>E31/'- 3 -'!E31</f>
        <v>0.01569092736027892</v>
      </c>
      <c r="G31" s="113">
        <v>168010</v>
      </c>
      <c r="H31" s="114">
        <f>G31/'- 3 -'!E31</f>
        <v>0.01467353545216472</v>
      </c>
    </row>
    <row r="32" spans="1:8" ht="12.75">
      <c r="A32" s="115">
        <v>23</v>
      </c>
      <c r="B32" s="116" t="s">
        <v>165</v>
      </c>
      <c r="C32" s="116">
        <v>34534</v>
      </c>
      <c r="D32" s="117">
        <f>C32/'- 3 -'!E32</f>
        <v>0.0039542188162144725</v>
      </c>
      <c r="E32" s="116">
        <v>150813</v>
      </c>
      <c r="F32" s="117">
        <f>E32/'- 3 -'!E32</f>
        <v>0.017268419596043125</v>
      </c>
      <c r="G32" s="116">
        <v>155544</v>
      </c>
      <c r="H32" s="117">
        <f>G32/'- 3 -'!E32</f>
        <v>0.017810129482517634</v>
      </c>
    </row>
    <row r="33" spans="1:8" ht="12.75">
      <c r="A33" s="112">
        <v>24</v>
      </c>
      <c r="B33" s="113" t="s">
        <v>166</v>
      </c>
      <c r="C33" s="113">
        <v>4202</v>
      </c>
      <c r="D33" s="114">
        <f>C33/'- 3 -'!E33</f>
        <v>0.00020111159865438056</v>
      </c>
      <c r="E33" s="113">
        <v>353839</v>
      </c>
      <c r="F33" s="114">
        <f>E33/'- 3 -'!E33</f>
        <v>0.01693506115094416</v>
      </c>
      <c r="G33" s="113">
        <v>270710</v>
      </c>
      <c r="H33" s="114">
        <f>G33/'- 3 -'!E33</f>
        <v>0.012956430478754728</v>
      </c>
    </row>
    <row r="34" spans="1:8" ht="12.75">
      <c r="A34" s="115">
        <v>25</v>
      </c>
      <c r="B34" s="116" t="s">
        <v>167</v>
      </c>
      <c r="C34" s="116">
        <v>16818</v>
      </c>
      <c r="D34" s="117">
        <f>C34/'- 3 -'!E34</f>
        <v>0.0018302965335045586</v>
      </c>
      <c r="E34" s="116">
        <v>150276</v>
      </c>
      <c r="F34" s="117">
        <f>E34/'- 3 -'!E34</f>
        <v>0.016354479835231958</v>
      </c>
      <c r="G34" s="116">
        <v>152832</v>
      </c>
      <c r="H34" s="117">
        <f>G34/'- 3 -'!E34</f>
        <v>0.01663264834157264</v>
      </c>
    </row>
    <row r="35" spans="1:8" ht="12.75">
      <c r="A35" s="112">
        <v>26</v>
      </c>
      <c r="B35" s="113" t="s">
        <v>168</v>
      </c>
      <c r="C35" s="113">
        <v>16324</v>
      </c>
      <c r="D35" s="114">
        <f>C35/'- 3 -'!E35</f>
        <v>0.0012297342262893281</v>
      </c>
      <c r="E35" s="113">
        <v>232349</v>
      </c>
      <c r="F35" s="114">
        <f>E35/'- 3 -'!E35</f>
        <v>0.017503523507969805</v>
      </c>
      <c r="G35" s="113">
        <v>125826</v>
      </c>
      <c r="H35" s="114">
        <f>G35/'- 3 -'!E35</f>
        <v>0.009478837218640101</v>
      </c>
    </row>
    <row r="36" spans="1:8" ht="12.75">
      <c r="A36" s="115">
        <v>27</v>
      </c>
      <c r="B36" s="116" t="s">
        <v>169</v>
      </c>
      <c r="C36" s="116">
        <v>12125</v>
      </c>
      <c r="D36" s="117">
        <f>C36/'- 3 -'!E36</f>
        <v>0.0022363458864423213</v>
      </c>
      <c r="E36" s="116">
        <v>83144</v>
      </c>
      <c r="F36" s="117">
        <f>E36/'- 3 -'!E36</f>
        <v>0.015335154010916318</v>
      </c>
      <c r="G36" s="116">
        <v>109001</v>
      </c>
      <c r="H36" s="117">
        <f>G36/'- 3 -'!E36</f>
        <v>0.02010424230664738</v>
      </c>
    </row>
    <row r="37" spans="1:8" ht="12.75">
      <c r="A37" s="112">
        <v>28</v>
      </c>
      <c r="B37" s="113" t="s">
        <v>170</v>
      </c>
      <c r="C37" s="113">
        <v>6444</v>
      </c>
      <c r="D37" s="114">
        <f>C37/'- 3 -'!E37</f>
        <v>0.00114079487060104</v>
      </c>
      <c r="E37" s="113">
        <v>95991</v>
      </c>
      <c r="F37" s="114">
        <f>E37/'- 3 -'!E37</f>
        <v>0.01699348858222601</v>
      </c>
      <c r="G37" s="113">
        <v>81776</v>
      </c>
      <c r="H37" s="114">
        <f>G37/'- 3 -'!E37</f>
        <v>0.014476977240575829</v>
      </c>
    </row>
    <row r="38" spans="1:8" ht="12.75">
      <c r="A38" s="115">
        <v>29</v>
      </c>
      <c r="B38" s="116" t="s">
        <v>171</v>
      </c>
      <c r="C38" s="116">
        <v>18250</v>
      </c>
      <c r="D38" s="117">
        <f>C38/'- 3 -'!E38</f>
        <v>0.0021760744414056855</v>
      </c>
      <c r="E38" s="116">
        <v>132681</v>
      </c>
      <c r="F38" s="117">
        <f>E38/'- 3 -'!E38</f>
        <v>0.01582047851836426</v>
      </c>
      <c r="G38" s="116">
        <v>104570</v>
      </c>
      <c r="H38" s="117">
        <f>G38/'- 3 -'!E38</f>
        <v>0.012468608456865343</v>
      </c>
    </row>
    <row r="39" spans="1:8" ht="12.75">
      <c r="A39" s="112">
        <v>30</v>
      </c>
      <c r="B39" s="113" t="s">
        <v>172</v>
      </c>
      <c r="C39" s="113">
        <v>4506</v>
      </c>
      <c r="D39" s="114">
        <f>C39/'- 3 -'!E39</f>
        <v>0.0005280457817802174</v>
      </c>
      <c r="E39" s="113">
        <v>139810</v>
      </c>
      <c r="F39" s="114">
        <f>E39/'- 3 -'!E39</f>
        <v>0.016383950455102575</v>
      </c>
      <c r="G39" s="113">
        <v>213572</v>
      </c>
      <c r="H39" s="114">
        <f>G39/'- 3 -'!E39</f>
        <v>0.025027916934390722</v>
      </c>
    </row>
    <row r="40" spans="1:8" ht="12.75">
      <c r="A40" s="115">
        <v>31</v>
      </c>
      <c r="B40" s="116" t="s">
        <v>173</v>
      </c>
      <c r="C40" s="116">
        <v>7969</v>
      </c>
      <c r="D40" s="117">
        <f>C40/'- 3 -'!E40</f>
        <v>0.0008596415395102319</v>
      </c>
      <c r="E40" s="116">
        <v>153265</v>
      </c>
      <c r="F40" s="117">
        <f>E40/'- 3 -'!E40</f>
        <v>0.016533186165520856</v>
      </c>
      <c r="G40" s="116">
        <v>276541</v>
      </c>
      <c r="H40" s="117">
        <f>G40/'- 3 -'!E40</f>
        <v>0.0298313629034633</v>
      </c>
    </row>
    <row r="41" spans="1:8" ht="12.75">
      <c r="A41" s="112">
        <v>32</v>
      </c>
      <c r="B41" s="113" t="s">
        <v>174</v>
      </c>
      <c r="C41" s="113">
        <v>921</v>
      </c>
      <c r="D41" s="114">
        <f>C41/'- 3 -'!E41</f>
        <v>0.0001473502395201342</v>
      </c>
      <c r="E41" s="113">
        <v>94480</v>
      </c>
      <c r="F41" s="114">
        <f>E41/'- 3 -'!E41</f>
        <v>0.015115798729492159</v>
      </c>
      <c r="G41" s="113">
        <v>248889</v>
      </c>
      <c r="H41" s="114">
        <f>G41/'- 3 -'!E41</f>
        <v>0.039819602349540364</v>
      </c>
    </row>
    <row r="42" spans="1:8" ht="12.75">
      <c r="A42" s="115">
        <v>33</v>
      </c>
      <c r="B42" s="116" t="s">
        <v>175</v>
      </c>
      <c r="C42" s="116">
        <v>8902</v>
      </c>
      <c r="D42" s="117">
        <f>C42/'- 3 -'!E42</f>
        <v>0.0007897774303932119</v>
      </c>
      <c r="E42" s="116">
        <v>185297</v>
      </c>
      <c r="F42" s="117">
        <f>E42/'- 3 -'!E42</f>
        <v>0.016439383118352167</v>
      </c>
      <c r="G42" s="116">
        <v>114960</v>
      </c>
      <c r="H42" s="117">
        <f>G42/'- 3 -'!E42</f>
        <v>0.010199147764323034</v>
      </c>
    </row>
    <row r="43" spans="1:8" ht="12.75">
      <c r="A43" s="112">
        <v>34</v>
      </c>
      <c r="B43" s="113" t="s">
        <v>176</v>
      </c>
      <c r="C43" s="113">
        <v>15645</v>
      </c>
      <c r="D43" s="114">
        <f>C43/'- 3 -'!E43</f>
        <v>0.003020330327031599</v>
      </c>
      <c r="E43" s="113">
        <v>79644</v>
      </c>
      <c r="F43" s="114">
        <f>E43/'- 3 -'!E43</f>
        <v>0.015375595306238716</v>
      </c>
      <c r="G43" s="113">
        <v>107912</v>
      </c>
      <c r="H43" s="114">
        <f>G43/'- 3 -'!E43</f>
        <v>0.020832846676294915</v>
      </c>
    </row>
    <row r="44" spans="1:8" ht="12.75">
      <c r="A44" s="115">
        <v>35</v>
      </c>
      <c r="B44" s="116" t="s">
        <v>177</v>
      </c>
      <c r="C44" s="116">
        <v>1913</v>
      </c>
      <c r="D44" s="117">
        <f>C44/'- 3 -'!E44</f>
        <v>0.00015279887115740391</v>
      </c>
      <c r="E44" s="116">
        <v>201872</v>
      </c>
      <c r="F44" s="117">
        <f>E44/'- 3 -'!E44</f>
        <v>0.016124314541708023</v>
      </c>
      <c r="G44" s="116">
        <v>157967</v>
      </c>
      <c r="H44" s="117">
        <f>G44/'- 3 -'!E44</f>
        <v>0.012617448656623955</v>
      </c>
    </row>
    <row r="45" spans="1:8" ht="12.75">
      <c r="A45" s="112">
        <v>36</v>
      </c>
      <c r="B45" s="113" t="s">
        <v>178</v>
      </c>
      <c r="C45" s="113">
        <v>7260</v>
      </c>
      <c r="D45" s="114">
        <f>C45/'- 3 -'!E45</f>
        <v>0.0010358752625034189</v>
      </c>
      <c r="E45" s="113">
        <v>111749</v>
      </c>
      <c r="F45" s="114">
        <f>E45/'- 3 -'!E45</f>
        <v>0.0159446315026852</v>
      </c>
      <c r="G45" s="113">
        <v>141786</v>
      </c>
      <c r="H45" s="114">
        <f>G45/'- 3 -'!E45</f>
        <v>0.02023038704811429</v>
      </c>
    </row>
    <row r="46" spans="1:8" ht="12.75">
      <c r="A46" s="115">
        <v>37</v>
      </c>
      <c r="B46" s="116" t="s">
        <v>179</v>
      </c>
      <c r="C46" s="116">
        <v>6694</v>
      </c>
      <c r="D46" s="117">
        <f>C46/'- 3 -'!E46</f>
        <v>0.0010651960040847512</v>
      </c>
      <c r="E46" s="116">
        <v>94487</v>
      </c>
      <c r="F46" s="117">
        <f>E46/'- 3 -'!E46</f>
        <v>0.015035430958762459</v>
      </c>
      <c r="G46" s="116">
        <v>0</v>
      </c>
      <c r="H46" s="117">
        <f>G46/'- 3 -'!E46</f>
        <v>0</v>
      </c>
    </row>
    <row r="47" spans="1:8" ht="12.75">
      <c r="A47" s="112">
        <v>38</v>
      </c>
      <c r="B47" s="113" t="s">
        <v>180</v>
      </c>
      <c r="C47" s="113">
        <v>9782</v>
      </c>
      <c r="D47" s="114">
        <f>C47/'- 3 -'!E47</f>
        <v>0.0011622210898097971</v>
      </c>
      <c r="E47" s="113">
        <v>131123</v>
      </c>
      <c r="F47" s="114">
        <f>E47/'- 3 -'!E47</f>
        <v>0.01557901410336639</v>
      </c>
      <c r="G47" s="113">
        <v>258545</v>
      </c>
      <c r="H47" s="114">
        <f>G47/'- 3 -'!E47</f>
        <v>0.030718304198003882</v>
      </c>
    </row>
    <row r="48" spans="1:8" ht="12.75">
      <c r="A48" s="115">
        <v>39</v>
      </c>
      <c r="B48" s="116" t="s">
        <v>181</v>
      </c>
      <c r="C48" s="116">
        <v>49515</v>
      </c>
      <c r="D48" s="117">
        <f>C48/'- 3 -'!E48</f>
        <v>0.0036010196743744413</v>
      </c>
      <c r="E48" s="116">
        <v>227013</v>
      </c>
      <c r="F48" s="117">
        <f>E48/'- 3 -'!E48</f>
        <v>0.01650970977155943</v>
      </c>
      <c r="G48" s="116">
        <v>208354</v>
      </c>
      <c r="H48" s="117">
        <f>G48/'- 3 -'!E48</f>
        <v>0.01515271843349717</v>
      </c>
    </row>
    <row r="49" spans="1:8" ht="12.75">
      <c r="A49" s="112">
        <v>40</v>
      </c>
      <c r="B49" s="113" t="s">
        <v>182</v>
      </c>
      <c r="C49" s="113">
        <v>59411</v>
      </c>
      <c r="D49" s="114">
        <f>C49/'- 3 -'!E49</f>
        <v>0.001524809146052211</v>
      </c>
      <c r="E49" s="113">
        <v>702921</v>
      </c>
      <c r="F49" s="114">
        <f>E49/'- 3 -'!E49</f>
        <v>0.01804077308498706</v>
      </c>
      <c r="G49" s="113">
        <v>113551</v>
      </c>
      <c r="H49" s="114">
        <f>G49/'- 3 -'!E49</f>
        <v>0.0029143357853490866</v>
      </c>
    </row>
    <row r="50" spans="1:8" ht="12.75">
      <c r="A50" s="115">
        <v>41</v>
      </c>
      <c r="B50" s="116" t="s">
        <v>183</v>
      </c>
      <c r="C50" s="116">
        <v>60092</v>
      </c>
      <c r="D50" s="117">
        <f>C50/'- 3 -'!E50</f>
        <v>0.005227734238457827</v>
      </c>
      <c r="E50" s="116">
        <v>185294</v>
      </c>
      <c r="F50" s="117">
        <f>E50/'- 3 -'!E50</f>
        <v>0.016119746188857163</v>
      </c>
      <c r="G50" s="116">
        <v>185383</v>
      </c>
      <c r="H50" s="117">
        <f>G50/'- 3 -'!E50</f>
        <v>0.016127488789323494</v>
      </c>
    </row>
    <row r="51" spans="1:8" ht="12.75">
      <c r="A51" s="112">
        <v>42</v>
      </c>
      <c r="B51" s="113" t="s">
        <v>184</v>
      </c>
      <c r="C51" s="113">
        <v>24614.15</v>
      </c>
      <c r="D51" s="114">
        <f>C51/'- 3 -'!E51</f>
        <v>0.003474468830086961</v>
      </c>
      <c r="E51" s="113">
        <v>115878.64</v>
      </c>
      <c r="F51" s="114">
        <f>E51/'- 3 -'!E51</f>
        <v>0.016357124773874705</v>
      </c>
      <c r="G51" s="113">
        <v>251363.88</v>
      </c>
      <c r="H51" s="114">
        <f>G51/'- 3 -'!E51</f>
        <v>0.03548186575891181</v>
      </c>
    </row>
    <row r="52" spans="1:8" ht="12.75">
      <c r="A52" s="115">
        <v>43</v>
      </c>
      <c r="B52" s="116" t="s">
        <v>185</v>
      </c>
      <c r="C52" s="116">
        <v>7471</v>
      </c>
      <c r="D52" s="117">
        <f>C52/'- 3 -'!E52</f>
        <v>0.0011930965526680026</v>
      </c>
      <c r="E52" s="116">
        <v>98659</v>
      </c>
      <c r="F52" s="117">
        <f>E52/'- 3 -'!E52</f>
        <v>0.015755549831304037</v>
      </c>
      <c r="G52" s="116">
        <v>254478</v>
      </c>
      <c r="H52" s="117">
        <f>G52/'- 3 -'!E52</f>
        <v>0.04063938221521188</v>
      </c>
    </row>
    <row r="53" spans="1:8" ht="12.75">
      <c r="A53" s="112">
        <v>44</v>
      </c>
      <c r="B53" s="113" t="s">
        <v>186</v>
      </c>
      <c r="C53" s="113">
        <v>21076</v>
      </c>
      <c r="D53" s="114">
        <f>C53/'- 3 -'!E53</f>
        <v>0.0025048636022377384</v>
      </c>
      <c r="E53" s="113">
        <v>138290</v>
      </c>
      <c r="F53" s="114">
        <f>E53/'- 3 -'!E53</f>
        <v>0.016435641846339763</v>
      </c>
      <c r="G53" s="113">
        <v>122063</v>
      </c>
      <c r="H53" s="114">
        <f>G53/'- 3 -'!E53</f>
        <v>0.014507077523246587</v>
      </c>
    </row>
    <row r="54" spans="1:8" ht="12.75">
      <c r="A54" s="115">
        <v>45</v>
      </c>
      <c r="B54" s="116" t="s">
        <v>187</v>
      </c>
      <c r="C54" s="116">
        <v>47256</v>
      </c>
      <c r="D54" s="117">
        <f>C54/'- 3 -'!E54</f>
        <v>0.004417269301997418</v>
      </c>
      <c r="E54" s="116">
        <v>187308</v>
      </c>
      <c r="F54" s="117">
        <f>E54/'- 3 -'!E54</f>
        <v>0.017508673574118255</v>
      </c>
      <c r="G54" s="116">
        <v>169</v>
      </c>
      <c r="H54" s="117">
        <f>G54/'- 3 -'!E54</f>
        <v>1.5797327578245377E-05</v>
      </c>
    </row>
    <row r="55" spans="1:8" ht="12.75">
      <c r="A55" s="112">
        <v>46</v>
      </c>
      <c r="B55" s="113" t="s">
        <v>188</v>
      </c>
      <c r="C55" s="113">
        <v>33904</v>
      </c>
      <c r="D55" s="114">
        <f>C55/'- 3 -'!E55</f>
        <v>0.0032778038327604623</v>
      </c>
      <c r="E55" s="113">
        <v>170129</v>
      </c>
      <c r="F55" s="114">
        <f>E55/'- 3 -'!E55</f>
        <v>0.016447896657140887</v>
      </c>
      <c r="G55" s="113">
        <v>76397</v>
      </c>
      <c r="H55" s="114">
        <f>G55/'- 3 -'!E55</f>
        <v>0.007385983347433961</v>
      </c>
    </row>
    <row r="56" spans="1:8" ht="12.75">
      <c r="A56" s="115">
        <v>47</v>
      </c>
      <c r="B56" s="116" t="s">
        <v>189</v>
      </c>
      <c r="C56" s="116">
        <v>12405</v>
      </c>
      <c r="D56" s="117">
        <f>C56/'- 3 -'!E56</f>
        <v>0.0015964277082710784</v>
      </c>
      <c r="E56" s="116">
        <v>129920</v>
      </c>
      <c r="F56" s="117">
        <f>E56/'- 3 -'!E56</f>
        <v>0.01671970075441987</v>
      </c>
      <c r="G56" s="116">
        <v>143870</v>
      </c>
      <c r="H56" s="117">
        <f>G56/'- 3 -'!E56</f>
        <v>0.01851495803216123</v>
      </c>
    </row>
    <row r="57" spans="1:8" ht="12.75">
      <c r="A57" s="112">
        <v>48</v>
      </c>
      <c r="B57" s="113" t="s">
        <v>190</v>
      </c>
      <c r="C57" s="113">
        <v>40489</v>
      </c>
      <c r="D57" s="114">
        <f>C57/'- 3 -'!E57</f>
        <v>0.0007669054702096812</v>
      </c>
      <c r="E57" s="113">
        <v>758214</v>
      </c>
      <c r="F57" s="114">
        <f>E57/'- 3 -'!E57</f>
        <v>0.01436139356836581</v>
      </c>
      <c r="G57" s="113">
        <v>188032</v>
      </c>
      <c r="H57" s="114">
        <f>G57/'- 3 -'!E57</f>
        <v>0.0035615295357866775</v>
      </c>
    </row>
    <row r="58" spans="1:8" ht="12.75">
      <c r="A58" s="115">
        <v>49</v>
      </c>
      <c r="B58" s="116" t="s">
        <v>191</v>
      </c>
      <c r="C58" s="116">
        <v>65800</v>
      </c>
      <c r="D58" s="117">
        <f>C58/'- 3 -'!E58</f>
        <v>0.002302261296440424</v>
      </c>
      <c r="E58" s="116">
        <v>479394</v>
      </c>
      <c r="F58" s="117">
        <f>E58/'- 3 -'!E58</f>
        <v>0.016773408084282078</v>
      </c>
      <c r="G58" s="116">
        <v>126857</v>
      </c>
      <c r="H58" s="117">
        <f>G58/'- 3 -'!E58</f>
        <v>0.004438570840160226</v>
      </c>
    </row>
    <row r="59" spans="1:8" ht="12.75">
      <c r="A59" s="112">
        <v>2264</v>
      </c>
      <c r="B59" s="113" t="s">
        <v>192</v>
      </c>
      <c r="C59" s="113">
        <v>16065</v>
      </c>
      <c r="D59" s="114">
        <f>C59/'- 3 -'!E59</f>
        <v>0.00872324112526281</v>
      </c>
      <c r="E59" s="113">
        <v>13594</v>
      </c>
      <c r="F59" s="114">
        <f>E59/'- 3 -'!E59</f>
        <v>0.0073814964118781605</v>
      </c>
      <c r="G59" s="113">
        <v>0</v>
      </c>
      <c r="H59" s="114">
        <f>G59/'- 3 -'!E59</f>
        <v>0</v>
      </c>
    </row>
    <row r="60" spans="1:8" ht="12.75">
      <c r="A60" s="115">
        <v>2309</v>
      </c>
      <c r="B60" s="116" t="s">
        <v>193</v>
      </c>
      <c r="C60" s="116">
        <v>363</v>
      </c>
      <c r="D60" s="117">
        <f>C60/'- 3 -'!E60</f>
        <v>0.00017578488191904792</v>
      </c>
      <c r="E60" s="116">
        <v>29884</v>
      </c>
      <c r="F60" s="117">
        <f>E60/'- 3 -'!E60</f>
        <v>0.014471502510382445</v>
      </c>
      <c r="G60" s="116">
        <v>35917</v>
      </c>
      <c r="H60" s="117">
        <f>G60/'- 3 -'!E60</f>
        <v>0.01739301819252464</v>
      </c>
    </row>
    <row r="61" spans="1:8" ht="12.75">
      <c r="A61" s="112">
        <v>2312</v>
      </c>
      <c r="B61" s="113" t="s">
        <v>194</v>
      </c>
      <c r="C61" s="113">
        <v>904</v>
      </c>
      <c r="D61" s="114">
        <f>C61/'- 3 -'!E61</f>
        <v>0.0005011000365293057</v>
      </c>
      <c r="E61" s="113">
        <v>5436</v>
      </c>
      <c r="F61" s="114">
        <f>E61/'- 3 -'!E61</f>
        <v>0.003013251989572241</v>
      </c>
      <c r="G61" s="113">
        <v>0</v>
      </c>
      <c r="H61" s="114">
        <f>G61/'- 3 -'!E61</f>
        <v>0</v>
      </c>
    </row>
    <row r="62" spans="1:8" ht="12.75">
      <c r="A62" s="115">
        <v>2355</v>
      </c>
      <c r="B62" s="116" t="s">
        <v>196</v>
      </c>
      <c r="C62" s="116">
        <v>103692</v>
      </c>
      <c r="D62" s="117">
        <f>C62/'- 3 -'!E62</f>
        <v>0.004566049123861428</v>
      </c>
      <c r="E62" s="116">
        <v>397878.32</v>
      </c>
      <c r="F62" s="117">
        <f>E62/'- 3 -'!E62</f>
        <v>0.01752046401303338</v>
      </c>
      <c r="G62" s="116">
        <v>220154</v>
      </c>
      <c r="H62" s="117">
        <f>G62/'- 3 -'!E62</f>
        <v>0.009694421737593922</v>
      </c>
    </row>
    <row r="63" spans="1:8" ht="12.75">
      <c r="A63" s="112">
        <v>2439</v>
      </c>
      <c r="B63" s="113" t="s">
        <v>197</v>
      </c>
      <c r="C63" s="113">
        <v>1641.4</v>
      </c>
      <c r="D63" s="114">
        <f>C63/'- 3 -'!E63</f>
        <v>0.0016159503494677225</v>
      </c>
      <c r="E63" s="113">
        <v>0</v>
      </c>
      <c r="F63" s="114">
        <f>E63/'- 3 -'!E63</f>
        <v>0</v>
      </c>
      <c r="G63" s="113">
        <v>20505</v>
      </c>
      <c r="H63" s="114">
        <f>G63/'- 3 -'!E63</f>
        <v>0.02018707317889341</v>
      </c>
    </row>
    <row r="64" spans="1:8" ht="12.75">
      <c r="A64" s="115">
        <v>2460</v>
      </c>
      <c r="B64" s="116" t="s">
        <v>198</v>
      </c>
      <c r="C64" s="116">
        <v>2233</v>
      </c>
      <c r="D64" s="117">
        <f>C64/'- 3 -'!E64</f>
        <v>0.0008637081664322702</v>
      </c>
      <c r="E64" s="116">
        <v>41750</v>
      </c>
      <c r="F64" s="117">
        <f>E64/'- 3 -'!E64</f>
        <v>0.016148596483899366</v>
      </c>
      <c r="G64" s="116">
        <v>0</v>
      </c>
      <c r="H64" s="117">
        <f>G64/'- 3 -'!E64</f>
        <v>0</v>
      </c>
    </row>
    <row r="65" spans="1:8" ht="12.75">
      <c r="A65" s="112">
        <v>3000</v>
      </c>
      <c r="B65" s="113" t="s">
        <v>199</v>
      </c>
      <c r="C65" s="113">
        <v>8697</v>
      </c>
      <c r="D65" s="114">
        <f>C65/'- 3 -'!E65</f>
        <v>0.0017047205293277792</v>
      </c>
      <c r="E65" s="113">
        <v>81322</v>
      </c>
      <c r="F65" s="114">
        <f>E65/'- 3 -'!E65</f>
        <v>0.015940126812233373</v>
      </c>
      <c r="G65" s="113">
        <v>61793</v>
      </c>
      <c r="H65" s="114">
        <f>G65/'- 3 -'!E65</f>
        <v>0.012112199111044206</v>
      </c>
    </row>
    <row r="66" spans="4:8" ht="4.5" customHeight="1">
      <c r="D66" s="118"/>
      <c r="F66" s="118"/>
      <c r="H66" s="118"/>
    </row>
    <row r="67" spans="1:8" ht="12.75">
      <c r="A67" s="119"/>
      <c r="B67" s="24" t="s">
        <v>200</v>
      </c>
      <c r="C67" s="25">
        <f>SUM(C11:C65)</f>
        <v>2021550.8499999999</v>
      </c>
      <c r="D67" s="26">
        <f>C67/'- 3 -'!E67</f>
        <v>0.0017823570968196441</v>
      </c>
      <c r="E67" s="24">
        <f>SUM(E11:E65)</f>
        <v>19262270.68</v>
      </c>
      <c r="F67" s="120">
        <f>E67/'- 3 -'!E67</f>
        <v>0.016983122065595803</v>
      </c>
      <c r="G67" s="24">
        <f>SUM(G11:G65)</f>
        <v>10358312.88</v>
      </c>
      <c r="H67" s="120">
        <f>G67/'- 3 -'!E67</f>
        <v>0.00913269753899405</v>
      </c>
    </row>
    <row r="68" spans="4:8" ht="4.5" customHeight="1">
      <c r="D68" s="118"/>
      <c r="F68" s="118"/>
      <c r="H68" s="118"/>
    </row>
    <row r="69" spans="1:8" ht="12.75">
      <c r="A69" s="115">
        <v>2155</v>
      </c>
      <c r="B69" s="116" t="s">
        <v>201</v>
      </c>
      <c r="C69" s="116">
        <v>0</v>
      </c>
      <c r="D69" s="117">
        <f>C69/'- 3 -'!E69</f>
        <v>0</v>
      </c>
      <c r="E69" s="116">
        <v>0</v>
      </c>
      <c r="F69" s="117">
        <f>E69/'- 3 -'!E69</f>
        <v>0</v>
      </c>
      <c r="G69" s="116">
        <v>0</v>
      </c>
      <c r="H69" s="117">
        <f>G69/'- 3 -'!E69</f>
        <v>0</v>
      </c>
    </row>
    <row r="70" spans="1:8" ht="12.75">
      <c r="A70" s="112">
        <v>2408</v>
      </c>
      <c r="B70" s="113" t="s">
        <v>203</v>
      </c>
      <c r="C70" s="113">
        <v>123</v>
      </c>
      <c r="D70" s="114">
        <f>C70/'- 3 -'!E70</f>
        <v>5.148571878249251E-05</v>
      </c>
      <c r="E70" s="113">
        <v>15049</v>
      </c>
      <c r="F70" s="114">
        <f>E70/'- 3 -'!E70</f>
        <v>0.006299256763883983</v>
      </c>
      <c r="G70" s="113">
        <v>0</v>
      </c>
      <c r="H70" s="114">
        <f>G70/'- 3 -'!E70</f>
        <v>0</v>
      </c>
    </row>
    <row r="71" ht="6.75" customHeight="1"/>
    <row r="72" spans="1:8" ht="12" customHeight="1">
      <c r="A72" s="63" t="s">
        <v>327</v>
      </c>
      <c r="B72" s="5" t="s">
        <v>204</v>
      </c>
      <c r="D72" s="148"/>
      <c r="E72" s="20"/>
      <c r="F72" s="20"/>
      <c r="G72" s="20"/>
      <c r="H72" s="20"/>
    </row>
    <row r="73" spans="1:8" ht="12" customHeight="1">
      <c r="A73" s="5"/>
      <c r="B73" s="5"/>
      <c r="C73" s="20"/>
      <c r="D73" s="148"/>
      <c r="E73" s="20"/>
      <c r="F73" s="20"/>
      <c r="G73" s="20"/>
      <c r="H73" s="20"/>
    </row>
    <row r="74" spans="1:8" ht="12" customHeight="1">
      <c r="A74" s="5"/>
      <c r="B74" s="5"/>
      <c r="C74" s="20"/>
      <c r="D74" s="20"/>
      <c r="E74" s="20"/>
      <c r="F74" s="20"/>
      <c r="G74" s="20"/>
      <c r="H74" s="20"/>
    </row>
    <row r="75" spans="1:8" ht="12" customHeight="1">
      <c r="A75" s="5"/>
      <c r="B75" s="5"/>
      <c r="C75" s="20"/>
      <c r="D75" s="20"/>
      <c r="E75" s="20"/>
      <c r="F75" s="20"/>
      <c r="G75" s="20"/>
      <c r="H75" s="20"/>
    </row>
    <row r="76" spans="1:8" ht="12" customHeight="1">
      <c r="A76" s="5"/>
      <c r="B76" s="5"/>
      <c r="C76" s="20"/>
      <c r="D76" s="20"/>
      <c r="E76" s="20"/>
      <c r="F76" s="20"/>
      <c r="G76" s="20"/>
      <c r="H76" s="20"/>
    </row>
    <row r="77" spans="3:8" ht="12" customHeight="1">
      <c r="C77" s="20"/>
      <c r="D77" s="20"/>
      <c r="E77" s="20"/>
      <c r="F77" s="20"/>
      <c r="G77" s="20"/>
      <c r="H77" s="20"/>
    </row>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F77"/>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20.83203125" style="97" customWidth="1"/>
    <col min="4" max="5" width="15.83203125" style="97" customWidth="1"/>
    <col min="6" max="6" width="43.83203125" style="97" customWidth="1"/>
    <col min="7" max="16384" width="15.83203125" style="97" customWidth="1"/>
  </cols>
  <sheetData>
    <row r="1" spans="1:6" ht="6.75" customHeight="1">
      <c r="A1" s="20"/>
      <c r="B1" s="95"/>
      <c r="C1" s="161"/>
      <c r="D1" s="161"/>
      <c r="E1" s="161"/>
      <c r="F1" s="161"/>
    </row>
    <row r="2" spans="1:6" ht="12.75">
      <c r="A2" s="7"/>
      <c r="B2" s="98"/>
      <c r="C2" s="224" t="s">
        <v>426</v>
      </c>
      <c r="D2" s="224"/>
      <c r="E2" s="224"/>
      <c r="F2" s="236"/>
    </row>
    <row r="3" spans="1:6" ht="12.75">
      <c r="A3" s="8"/>
      <c r="B3" s="101"/>
      <c r="C3" s="227" t="str">
        <f>YEAR</f>
        <v>OPERATING FUND ACTUAL 1997/98</v>
      </c>
      <c r="D3" s="227"/>
      <c r="E3" s="227"/>
      <c r="F3" s="237"/>
    </row>
    <row r="4" spans="1:6" ht="12.75">
      <c r="A4" s="9"/>
      <c r="C4" s="161"/>
      <c r="D4" s="161"/>
      <c r="E4" s="161"/>
      <c r="F4" s="161"/>
    </row>
    <row r="5" spans="1:6" ht="12.75">
      <c r="A5" s="9"/>
      <c r="C5" s="65"/>
      <c r="D5" s="161"/>
      <c r="E5" s="161"/>
      <c r="F5" s="161"/>
    </row>
    <row r="6" spans="1:5" ht="12.75">
      <c r="A6" s="9"/>
      <c r="C6" s="76" t="s">
        <v>37</v>
      </c>
      <c r="D6" s="149"/>
      <c r="E6" s="230"/>
    </row>
    <row r="7" spans="3:5" ht="12.75">
      <c r="C7" s="77" t="s">
        <v>84</v>
      </c>
      <c r="D7" s="78"/>
      <c r="E7" s="238"/>
    </row>
    <row r="8" spans="1:5" ht="12.75">
      <c r="A8" s="109"/>
      <c r="B8" s="54"/>
      <c r="C8" s="239"/>
      <c r="D8" s="240" t="s">
        <v>111</v>
      </c>
      <c r="E8" s="231" t="s">
        <v>112</v>
      </c>
    </row>
    <row r="9" spans="1:5" ht="12.75">
      <c r="A9" s="60" t="s">
        <v>121</v>
      </c>
      <c r="B9" s="61" t="s">
        <v>122</v>
      </c>
      <c r="C9" s="84" t="s">
        <v>123</v>
      </c>
      <c r="D9" s="85" t="s">
        <v>135</v>
      </c>
      <c r="E9" s="85" t="s">
        <v>133</v>
      </c>
    </row>
    <row r="10" spans="1:2" ht="4.5" customHeight="1">
      <c r="A10" s="86"/>
      <c r="B10" s="86"/>
    </row>
    <row r="11" spans="1:6" ht="12.75">
      <c r="A11" s="112">
        <v>1</v>
      </c>
      <c r="B11" s="113" t="s">
        <v>144</v>
      </c>
      <c r="C11" s="113">
        <f>SUM('- 31 -'!C11,'- 31 -'!E11,'- 32 -'!E11)</f>
        <v>2378801</v>
      </c>
      <c r="D11" s="243">
        <v>979321</v>
      </c>
      <c r="E11" s="291">
        <f aca="true" ca="1" t="shared" si="0" ref="E11:E54">IF(AND(CELL("type",D11)="v",D11&gt;0),C11/D11,"")</f>
        <v>2.4290309306141706</v>
      </c>
      <c r="F11" s="241"/>
    </row>
    <row r="12" spans="1:6" ht="12.75">
      <c r="A12" s="115">
        <v>2</v>
      </c>
      <c r="B12" s="116" t="s">
        <v>145</v>
      </c>
      <c r="C12" s="116">
        <f>SUM('- 31 -'!C12,'- 31 -'!E12,'- 32 -'!E12)</f>
        <v>698624</v>
      </c>
      <c r="D12" s="242">
        <v>435648</v>
      </c>
      <c r="E12" s="292">
        <f ca="1" t="shared" si="0"/>
        <v>1.6036433083590422</v>
      </c>
      <c r="F12" s="241"/>
    </row>
    <row r="13" spans="1:6" ht="12.75">
      <c r="A13" s="112">
        <v>3</v>
      </c>
      <c r="B13" s="113" t="s">
        <v>146</v>
      </c>
      <c r="C13" s="113">
        <f>SUM('- 31 -'!C13,'- 31 -'!E13,'- 32 -'!E13)</f>
        <v>464633</v>
      </c>
      <c r="D13" s="243">
        <v>196578</v>
      </c>
      <c r="E13" s="291">
        <f ca="1" t="shared" si="0"/>
        <v>2.363606303859028</v>
      </c>
      <c r="F13" s="241"/>
    </row>
    <row r="14" spans="1:6" ht="12.75">
      <c r="A14" s="115">
        <v>4</v>
      </c>
      <c r="B14" s="116" t="s">
        <v>147</v>
      </c>
      <c r="C14" s="116">
        <f>SUM('- 31 -'!C14,'- 31 -'!E14,'- 32 -'!E14)</f>
        <v>418917</v>
      </c>
      <c r="D14" s="242">
        <v>147718</v>
      </c>
      <c r="E14" s="292">
        <f ca="1" t="shared" si="0"/>
        <v>2.835923854912739</v>
      </c>
      <c r="F14" s="241"/>
    </row>
    <row r="15" spans="1:6" ht="12.75">
      <c r="A15" s="112">
        <v>5</v>
      </c>
      <c r="B15" s="113" t="s">
        <v>148</v>
      </c>
      <c r="C15" s="113">
        <f>SUM('- 31 -'!C15,'- 31 -'!E15,'- 32 -'!E15)</f>
        <v>585876</v>
      </c>
      <c r="D15" s="243">
        <v>234476</v>
      </c>
      <c r="E15" s="291">
        <f ca="1" t="shared" si="0"/>
        <v>2.498660843753732</v>
      </c>
      <c r="F15" s="241"/>
    </row>
    <row r="16" spans="1:6" ht="12.75">
      <c r="A16" s="115">
        <v>6</v>
      </c>
      <c r="B16" s="116" t="s">
        <v>149</v>
      </c>
      <c r="C16" s="116">
        <f>SUM('- 31 -'!C16,'- 31 -'!E16,'- 32 -'!E16)</f>
        <v>770568</v>
      </c>
      <c r="D16" s="242">
        <v>402721.6</v>
      </c>
      <c r="E16" s="292">
        <f ca="1" t="shared" si="0"/>
        <v>1.9134012181119664</v>
      </c>
      <c r="F16" s="241"/>
    </row>
    <row r="17" spans="1:6" ht="12.75">
      <c r="A17" s="112">
        <v>8</v>
      </c>
      <c r="B17" s="113" t="s">
        <v>150</v>
      </c>
      <c r="C17" s="113">
        <f>SUM('- 31 -'!C17,'- 31 -'!E17,'- 32 -'!E17)</f>
        <v>110498</v>
      </c>
      <c r="D17" s="243">
        <v>31109</v>
      </c>
      <c r="E17" s="291">
        <f ca="1" t="shared" si="0"/>
        <v>3.551962454595133</v>
      </c>
      <c r="F17" s="241"/>
    </row>
    <row r="18" spans="1:6" ht="12.75">
      <c r="A18" s="115">
        <v>9</v>
      </c>
      <c r="B18" s="116" t="s">
        <v>151</v>
      </c>
      <c r="C18" s="17">
        <f>SUM('- 31 -'!C18,'- 31 -'!E18,'- 32 -'!E18)</f>
        <v>1738871</v>
      </c>
      <c r="D18" s="18">
        <v>774540</v>
      </c>
      <c r="E18" s="292">
        <f ca="1" t="shared" si="0"/>
        <v>2.2450370542515556</v>
      </c>
      <c r="F18" s="241"/>
    </row>
    <row r="19" spans="1:6" ht="12.75">
      <c r="A19" s="112">
        <v>10</v>
      </c>
      <c r="B19" s="113" t="s">
        <v>152</v>
      </c>
      <c r="C19" s="113">
        <f>SUM('- 31 -'!C19,'- 31 -'!E19,'- 32 -'!E19)</f>
        <v>1625541</v>
      </c>
      <c r="D19" s="243">
        <v>672216</v>
      </c>
      <c r="E19" s="291">
        <f ca="1" t="shared" si="0"/>
        <v>2.4181825484665644</v>
      </c>
      <c r="F19" s="241"/>
    </row>
    <row r="20" spans="1:6" ht="12.75">
      <c r="A20" s="115">
        <v>11</v>
      </c>
      <c r="B20" s="116" t="s">
        <v>153</v>
      </c>
      <c r="C20" s="116">
        <f>SUM('- 31 -'!C20,'- 31 -'!E20,'- 32 -'!E20)</f>
        <v>1450497</v>
      </c>
      <c r="D20" s="242">
        <v>1018226</v>
      </c>
      <c r="E20" s="292">
        <f ca="1" t="shared" si="0"/>
        <v>1.4245334532805094</v>
      </c>
      <c r="F20" s="241"/>
    </row>
    <row r="21" spans="1:6" ht="12.75">
      <c r="A21" s="112">
        <v>12</v>
      </c>
      <c r="B21" s="113" t="s">
        <v>154</v>
      </c>
      <c r="C21" s="113">
        <f>SUM('- 31 -'!C21,'- 31 -'!E21,'- 32 -'!E21)</f>
        <v>1845790</v>
      </c>
      <c r="D21" s="243">
        <v>1244332</v>
      </c>
      <c r="E21" s="291">
        <f ca="1" t="shared" si="0"/>
        <v>1.4833581391461443</v>
      </c>
      <c r="F21" s="241"/>
    </row>
    <row r="22" spans="1:6" ht="12.75">
      <c r="A22" s="115">
        <v>13</v>
      </c>
      <c r="B22" s="116" t="s">
        <v>155</v>
      </c>
      <c r="C22" s="116">
        <f>SUM('- 31 -'!C22,'- 31 -'!E22,'- 32 -'!E22)</f>
        <v>1279690.38</v>
      </c>
      <c r="D22" s="242">
        <v>1267300</v>
      </c>
      <c r="E22" s="292">
        <f ca="1" t="shared" si="0"/>
        <v>1.0097769904521423</v>
      </c>
      <c r="F22" s="241"/>
    </row>
    <row r="23" spans="1:6" ht="12.75">
      <c r="A23" s="112">
        <v>14</v>
      </c>
      <c r="B23" s="113" t="s">
        <v>156</v>
      </c>
      <c r="C23" s="113">
        <f>SUM('- 31 -'!C23,'- 31 -'!E23,'- 32 -'!E23)</f>
        <v>1586907</v>
      </c>
      <c r="D23" s="243">
        <v>1181572</v>
      </c>
      <c r="E23" s="291">
        <f ca="1" t="shared" si="0"/>
        <v>1.343047228607313</v>
      </c>
      <c r="F23" s="241"/>
    </row>
    <row r="24" spans="1:6" ht="12.75">
      <c r="A24" s="115">
        <v>15</v>
      </c>
      <c r="B24" s="116" t="s">
        <v>157</v>
      </c>
      <c r="C24" s="116">
        <f>SUM('- 31 -'!C24,'- 31 -'!E24,'- 32 -'!E24)</f>
        <v>1470673</v>
      </c>
      <c r="D24" s="242">
        <v>1286887</v>
      </c>
      <c r="E24" s="292">
        <f ca="1" t="shared" si="0"/>
        <v>1.142814404061895</v>
      </c>
      <c r="F24" s="241"/>
    </row>
    <row r="25" spans="1:6" ht="12.75">
      <c r="A25" s="112">
        <v>16</v>
      </c>
      <c r="B25" s="113" t="s">
        <v>158</v>
      </c>
      <c r="C25" s="113">
        <f>SUM('- 31 -'!C25,'- 31 -'!E25,'- 32 -'!E25)</f>
        <v>518922</v>
      </c>
      <c r="D25" s="243">
        <v>584306</v>
      </c>
      <c r="E25" s="291">
        <f ca="1" t="shared" si="0"/>
        <v>0.888099728566881</v>
      </c>
      <c r="F25" s="241"/>
    </row>
    <row r="26" spans="1:6" ht="12.75">
      <c r="A26" s="115">
        <v>17</v>
      </c>
      <c r="B26" s="116" t="s">
        <v>159</v>
      </c>
      <c r="C26" s="116">
        <f>SUM('- 31 -'!C26,'- 31 -'!E26,'- 32 -'!E26)</f>
        <v>517342</v>
      </c>
      <c r="D26" s="242">
        <v>575961</v>
      </c>
      <c r="E26" s="292">
        <f ca="1" t="shared" si="0"/>
        <v>0.8982240116952364</v>
      </c>
      <c r="F26" s="241"/>
    </row>
    <row r="27" spans="1:6" ht="12.75">
      <c r="A27" s="112">
        <v>18</v>
      </c>
      <c r="B27" s="113" t="s">
        <v>160</v>
      </c>
      <c r="C27" s="113">
        <f>SUM('- 31 -'!C27,'- 31 -'!E27,'- 32 -'!E27)</f>
        <v>582632</v>
      </c>
      <c r="D27" s="243">
        <v>435880</v>
      </c>
      <c r="E27" s="291">
        <f ca="1" t="shared" si="0"/>
        <v>1.3366798201339818</v>
      </c>
      <c r="F27" s="241"/>
    </row>
    <row r="28" spans="1:6" ht="12.75">
      <c r="A28" s="115">
        <v>19</v>
      </c>
      <c r="B28" s="116" t="s">
        <v>161</v>
      </c>
      <c r="C28" s="116">
        <f>SUM('- 31 -'!C28,'- 31 -'!E28,'- 32 -'!E28)</f>
        <v>764106</v>
      </c>
      <c r="D28" s="242">
        <v>778997</v>
      </c>
      <c r="E28" s="292">
        <f ca="1" t="shared" si="0"/>
        <v>0.980884393649783</v>
      </c>
      <c r="F28" s="241"/>
    </row>
    <row r="29" spans="1:6" ht="12.75">
      <c r="A29" s="112">
        <v>20</v>
      </c>
      <c r="B29" s="113" t="s">
        <v>162</v>
      </c>
      <c r="C29" s="113">
        <f>SUM('- 31 -'!C29,'- 31 -'!E29,'- 32 -'!E29)</f>
        <v>394625</v>
      </c>
      <c r="D29" s="243">
        <v>460642</v>
      </c>
      <c r="E29" s="291">
        <f ca="1" t="shared" si="0"/>
        <v>0.8566848007780445</v>
      </c>
      <c r="F29" s="241"/>
    </row>
    <row r="30" spans="1:6" ht="12.75">
      <c r="A30" s="115">
        <v>21</v>
      </c>
      <c r="B30" s="116" t="s">
        <v>163</v>
      </c>
      <c r="C30" s="116">
        <f>SUM('- 31 -'!C30,'- 31 -'!E30,'- 32 -'!E30)</f>
        <v>1413887</v>
      </c>
      <c r="D30" s="242">
        <v>1107653</v>
      </c>
      <c r="E30" s="292">
        <f ca="1" t="shared" si="0"/>
        <v>1.2764710608827854</v>
      </c>
      <c r="F30" s="241"/>
    </row>
    <row r="31" spans="1:6" ht="12.75">
      <c r="A31" s="112">
        <v>22</v>
      </c>
      <c r="B31" s="113" t="s">
        <v>164</v>
      </c>
      <c r="C31" s="113">
        <f>SUM('- 31 -'!C31,'- 31 -'!E31,'- 32 -'!E31)</f>
        <v>837271</v>
      </c>
      <c r="D31" s="243">
        <v>747424</v>
      </c>
      <c r="E31" s="291">
        <f ca="1" t="shared" si="0"/>
        <v>1.1202088774243268</v>
      </c>
      <c r="F31" s="241"/>
    </row>
    <row r="32" spans="1:6" ht="12.75">
      <c r="A32" s="115">
        <v>23</v>
      </c>
      <c r="B32" s="116" t="s">
        <v>165</v>
      </c>
      <c r="C32" s="116">
        <f>SUM('- 31 -'!C32,'- 31 -'!E32,'- 32 -'!E32)</f>
        <v>976257</v>
      </c>
      <c r="D32" s="242">
        <v>1266900</v>
      </c>
      <c r="E32" s="292">
        <f ca="1" t="shared" si="0"/>
        <v>0.7705872602415345</v>
      </c>
      <c r="F32" s="241"/>
    </row>
    <row r="33" spans="1:6" ht="12.75">
      <c r="A33" s="112">
        <v>24</v>
      </c>
      <c r="B33" s="113" t="s">
        <v>166</v>
      </c>
      <c r="C33" s="113">
        <f>SUM('- 31 -'!C33,'- 31 -'!E33,'- 32 -'!E33)</f>
        <v>661411</v>
      </c>
      <c r="D33" s="243">
        <v>657289</v>
      </c>
      <c r="E33" s="291">
        <f ca="1" t="shared" si="0"/>
        <v>1.0062712140321837</v>
      </c>
      <c r="F33" s="241"/>
    </row>
    <row r="34" spans="1:6" ht="12.75">
      <c r="A34" s="115">
        <v>25</v>
      </c>
      <c r="B34" s="116" t="s">
        <v>167</v>
      </c>
      <c r="C34" s="116">
        <f>SUM('- 31 -'!C34,'- 31 -'!E34,'- 32 -'!E34)</f>
        <v>768244</v>
      </c>
      <c r="D34" s="242">
        <v>1032122</v>
      </c>
      <c r="E34" s="292">
        <f ca="1" t="shared" si="0"/>
        <v>0.7443344875896454</v>
      </c>
      <c r="F34" s="241"/>
    </row>
    <row r="35" spans="1:6" ht="12.75">
      <c r="A35" s="112">
        <v>26</v>
      </c>
      <c r="B35" s="113" t="s">
        <v>168</v>
      </c>
      <c r="C35" s="113">
        <f>SUM('- 31 -'!C35,'- 31 -'!E35,'- 32 -'!E35)</f>
        <v>549984</v>
      </c>
      <c r="D35" s="243">
        <v>403925</v>
      </c>
      <c r="E35" s="291">
        <f ca="1" t="shared" si="0"/>
        <v>1.3615993068020054</v>
      </c>
      <c r="F35" s="241"/>
    </row>
    <row r="36" spans="1:6" ht="12.75">
      <c r="A36" s="115">
        <v>27</v>
      </c>
      <c r="B36" s="116" t="s">
        <v>169</v>
      </c>
      <c r="C36" s="116">
        <f>SUM('- 31 -'!C36,'- 31 -'!E36,'- 32 -'!E36)</f>
        <v>548454</v>
      </c>
      <c r="D36" s="242">
        <v>597696</v>
      </c>
      <c r="E36" s="292">
        <f ca="1" t="shared" si="0"/>
        <v>0.9176136363636364</v>
      </c>
      <c r="F36" s="241"/>
    </row>
    <row r="37" spans="1:6" ht="12.75">
      <c r="A37" s="112">
        <v>28</v>
      </c>
      <c r="B37" s="113" t="s">
        <v>170</v>
      </c>
      <c r="C37" s="113">
        <f>SUM('- 31 -'!C37,'- 31 -'!E37,'- 32 -'!E37)</f>
        <v>460639</v>
      </c>
      <c r="D37" s="243">
        <v>483090</v>
      </c>
      <c r="E37" s="291">
        <f ca="1" t="shared" si="0"/>
        <v>0.9535262580471547</v>
      </c>
      <c r="F37" s="241"/>
    </row>
    <row r="38" spans="1:6" ht="12.75">
      <c r="A38" s="115">
        <v>29</v>
      </c>
      <c r="B38" s="116" t="s">
        <v>171</v>
      </c>
      <c r="C38" s="116">
        <f>SUM('- 31 -'!C38,'- 31 -'!E38,'- 32 -'!E38)</f>
        <v>588839</v>
      </c>
      <c r="D38" s="242">
        <v>823200</v>
      </c>
      <c r="E38" s="292">
        <f ca="1" t="shared" si="0"/>
        <v>0.7153049076773567</v>
      </c>
      <c r="F38" s="241"/>
    </row>
    <row r="39" spans="1:6" ht="12.75">
      <c r="A39" s="112">
        <v>30</v>
      </c>
      <c r="B39" s="113" t="s">
        <v>172</v>
      </c>
      <c r="C39" s="113">
        <f>SUM('- 31 -'!C39,'- 31 -'!E39,'- 32 -'!E39)</f>
        <v>846086</v>
      </c>
      <c r="D39" s="243">
        <v>1016138</v>
      </c>
      <c r="E39" s="291">
        <f ca="1" t="shared" si="0"/>
        <v>0.8326487150367371</v>
      </c>
      <c r="F39" s="241"/>
    </row>
    <row r="40" spans="1:6" ht="12.75">
      <c r="A40" s="115">
        <v>31</v>
      </c>
      <c r="B40" s="116" t="s">
        <v>173</v>
      </c>
      <c r="C40" s="116">
        <f>SUM('- 31 -'!C40,'- 31 -'!E40,'- 32 -'!E40)</f>
        <v>669841</v>
      </c>
      <c r="D40" s="242">
        <v>714342</v>
      </c>
      <c r="E40" s="292">
        <f ca="1" t="shared" si="0"/>
        <v>0.9377035089634936</v>
      </c>
      <c r="F40" s="241"/>
    </row>
    <row r="41" spans="1:6" ht="12.75">
      <c r="A41" s="112">
        <v>32</v>
      </c>
      <c r="B41" s="113" t="s">
        <v>174</v>
      </c>
      <c r="C41" s="113">
        <f>SUM('- 31 -'!C41,'- 31 -'!E41,'- 32 -'!E41)</f>
        <v>698897</v>
      </c>
      <c r="D41" s="243">
        <v>842689</v>
      </c>
      <c r="E41" s="291">
        <f ca="1" t="shared" si="0"/>
        <v>0.8293652818536851</v>
      </c>
      <c r="F41" s="241"/>
    </row>
    <row r="42" spans="1:6" ht="12.75">
      <c r="A42" s="115">
        <v>33</v>
      </c>
      <c r="B42" s="116" t="s">
        <v>175</v>
      </c>
      <c r="C42" s="116">
        <f>SUM('- 31 -'!C42,'- 31 -'!E42,'- 32 -'!E42)</f>
        <v>584548</v>
      </c>
      <c r="D42" s="242">
        <v>441638</v>
      </c>
      <c r="E42" s="292">
        <f ca="1" t="shared" si="0"/>
        <v>1.3235908141962422</v>
      </c>
      <c r="F42" s="241"/>
    </row>
    <row r="43" spans="1:6" ht="12.75">
      <c r="A43" s="112">
        <v>34</v>
      </c>
      <c r="B43" s="113" t="s">
        <v>176</v>
      </c>
      <c r="C43" s="113">
        <f>SUM('- 31 -'!C43,'- 31 -'!E43,'- 32 -'!E43)</f>
        <v>523236</v>
      </c>
      <c r="D43" s="243">
        <v>411656</v>
      </c>
      <c r="E43" s="291">
        <f ca="1" t="shared" si="0"/>
        <v>1.2710515576112094</v>
      </c>
      <c r="F43" s="241"/>
    </row>
    <row r="44" spans="1:6" ht="12.75">
      <c r="A44" s="115">
        <v>35</v>
      </c>
      <c r="B44" s="116" t="s">
        <v>177</v>
      </c>
      <c r="C44" s="116">
        <f>SUM('- 31 -'!C44,'- 31 -'!E44,'- 32 -'!E44)</f>
        <v>1107382</v>
      </c>
      <c r="D44" s="242">
        <v>881356</v>
      </c>
      <c r="E44" s="292">
        <f ca="1" t="shared" si="0"/>
        <v>1.256452557195957</v>
      </c>
      <c r="F44" s="241"/>
    </row>
    <row r="45" spans="1:6" ht="12.75">
      <c r="A45" s="112">
        <v>36</v>
      </c>
      <c r="B45" s="113" t="s">
        <v>178</v>
      </c>
      <c r="C45" s="113">
        <f>SUM('- 31 -'!C45,'- 31 -'!E45,'- 32 -'!E45)</f>
        <v>837885</v>
      </c>
      <c r="D45" s="243">
        <v>745569</v>
      </c>
      <c r="E45" s="291">
        <f ca="1" t="shared" si="0"/>
        <v>1.1238195257581793</v>
      </c>
      <c r="F45" s="241"/>
    </row>
    <row r="46" spans="1:6" ht="12.75">
      <c r="A46" s="115">
        <v>37</v>
      </c>
      <c r="B46" s="116" t="s">
        <v>179</v>
      </c>
      <c r="C46" s="116">
        <f>SUM('- 31 -'!C46,'- 31 -'!E46,'- 32 -'!E46)</f>
        <v>721084</v>
      </c>
      <c r="D46" s="242">
        <v>742938</v>
      </c>
      <c r="E46" s="292">
        <f ca="1" t="shared" si="0"/>
        <v>0.9705843556259068</v>
      </c>
      <c r="F46" s="241"/>
    </row>
    <row r="47" spans="1:6" ht="12.75">
      <c r="A47" s="112">
        <v>38</v>
      </c>
      <c r="B47" s="113" t="s">
        <v>180</v>
      </c>
      <c r="C47" s="113">
        <f>SUM('- 31 -'!C47,'- 31 -'!E47,'- 32 -'!E47)</f>
        <v>903303</v>
      </c>
      <c r="D47" s="243">
        <v>935083</v>
      </c>
      <c r="E47" s="291">
        <f ca="1" t="shared" si="0"/>
        <v>0.9660137121517555</v>
      </c>
      <c r="F47" s="241"/>
    </row>
    <row r="48" spans="1:6" ht="12.75">
      <c r="A48" s="115">
        <v>39</v>
      </c>
      <c r="B48" s="116" t="s">
        <v>181</v>
      </c>
      <c r="C48" s="116">
        <f>SUM('- 31 -'!C48,'- 31 -'!E48,'- 32 -'!E48)</f>
        <v>1050226</v>
      </c>
      <c r="D48" s="242">
        <v>1135400</v>
      </c>
      <c r="E48" s="292">
        <f ca="1" t="shared" si="0"/>
        <v>0.9249832658094064</v>
      </c>
      <c r="F48" s="241"/>
    </row>
    <row r="49" spans="1:6" ht="12.75">
      <c r="A49" s="112">
        <v>40</v>
      </c>
      <c r="B49" s="113" t="s">
        <v>182</v>
      </c>
      <c r="C49" s="113">
        <f>SUM('- 31 -'!C49,'- 31 -'!E49,'- 32 -'!E49)</f>
        <v>996443</v>
      </c>
      <c r="D49" s="243">
        <v>761561</v>
      </c>
      <c r="E49" s="291">
        <f ca="1" t="shared" si="0"/>
        <v>1.3084217810523386</v>
      </c>
      <c r="F49" s="241"/>
    </row>
    <row r="50" spans="1:6" ht="12.75">
      <c r="A50" s="115">
        <v>41</v>
      </c>
      <c r="B50" s="116" t="s">
        <v>183</v>
      </c>
      <c r="C50" s="116">
        <f>SUM('- 31 -'!C50,'- 31 -'!E50,'- 32 -'!E50)</f>
        <v>932804</v>
      </c>
      <c r="D50" s="242">
        <v>1002827</v>
      </c>
      <c r="E50" s="292">
        <f ca="1" t="shared" si="0"/>
        <v>0.9301743969797382</v>
      </c>
      <c r="F50" s="241"/>
    </row>
    <row r="51" spans="1:6" ht="12.75">
      <c r="A51" s="112">
        <v>42</v>
      </c>
      <c r="B51" s="113" t="s">
        <v>184</v>
      </c>
      <c r="C51" s="113">
        <f>SUM('- 31 -'!C51,'- 31 -'!E51,'- 32 -'!E51)</f>
        <v>592943.15</v>
      </c>
      <c r="D51" s="243">
        <v>710246</v>
      </c>
      <c r="E51" s="291">
        <f ca="1" t="shared" si="0"/>
        <v>0.834841942087671</v>
      </c>
      <c r="F51" s="241"/>
    </row>
    <row r="52" spans="1:6" ht="12.75">
      <c r="A52" s="115">
        <v>43</v>
      </c>
      <c r="B52" s="116" t="s">
        <v>185</v>
      </c>
      <c r="C52" s="116">
        <f>SUM('- 31 -'!C52,'- 31 -'!E52,'- 32 -'!E52)</f>
        <v>583798</v>
      </c>
      <c r="D52" s="242">
        <v>664604</v>
      </c>
      <c r="E52" s="292">
        <f ca="1" t="shared" si="0"/>
        <v>0.8784148154389682</v>
      </c>
      <c r="F52" s="241"/>
    </row>
    <row r="53" spans="1:6" ht="12.75">
      <c r="A53" s="112">
        <v>44</v>
      </c>
      <c r="B53" s="113" t="s">
        <v>186</v>
      </c>
      <c r="C53" s="113">
        <f>SUM('- 31 -'!C53,'- 31 -'!E53,'- 32 -'!E53)</f>
        <v>664084</v>
      </c>
      <c r="D53" s="243">
        <v>766507</v>
      </c>
      <c r="E53" s="291">
        <f ca="1" t="shared" si="0"/>
        <v>0.8663769541569745</v>
      </c>
      <c r="F53" s="241"/>
    </row>
    <row r="54" spans="1:6" ht="12.75">
      <c r="A54" s="115">
        <v>45</v>
      </c>
      <c r="B54" s="116" t="s">
        <v>187</v>
      </c>
      <c r="C54" s="116">
        <f>SUM('- 31 -'!C54,'- 31 -'!E54,'- 32 -'!E54)</f>
        <v>340841</v>
      </c>
      <c r="D54" s="242">
        <v>263021</v>
      </c>
      <c r="E54" s="292">
        <f ca="1" t="shared" si="0"/>
        <v>1.2958699115279768</v>
      </c>
      <c r="F54" s="241"/>
    </row>
    <row r="55" spans="1:6" ht="12.75">
      <c r="A55" s="112">
        <v>46</v>
      </c>
      <c r="B55" s="113" t="s">
        <v>188</v>
      </c>
      <c r="C55" s="113">
        <f>SUM('- 31 -'!C55,'- 31 -'!E55,'- 32 -'!E55)</f>
        <v>180936</v>
      </c>
      <c r="D55" s="243" t="s">
        <v>195</v>
      </c>
      <c r="E55" s="291">
        <f ca="1">IF(AND(CELL("type",D55)="v",D55&gt;0),C55/D55,"")</f>
      </c>
      <c r="F55" s="241"/>
    </row>
    <row r="56" spans="1:6" ht="12.75">
      <c r="A56" s="115">
        <v>47</v>
      </c>
      <c r="B56" s="116" t="s">
        <v>189</v>
      </c>
      <c r="C56" s="116">
        <f>SUM('- 31 -'!C56,'- 31 -'!E56,'- 32 -'!E56)</f>
        <v>327044</v>
      </c>
      <c r="D56" s="242">
        <v>263213</v>
      </c>
      <c r="E56" s="292">
        <f aca="true" ca="1" t="shared" si="1" ref="E56:E65">IF(AND(CELL("type",D56)="v",D56&gt;0),C56/D56,"")</f>
        <v>1.242507019030215</v>
      </c>
      <c r="F56" s="241"/>
    </row>
    <row r="57" spans="1:6" ht="12.75">
      <c r="A57" s="112">
        <v>48</v>
      </c>
      <c r="B57" s="113" t="s">
        <v>190</v>
      </c>
      <c r="C57" s="113">
        <f>SUM('- 31 -'!C57,'- 31 -'!E57,'- 32 -'!E57)</f>
        <v>2603539</v>
      </c>
      <c r="D57" s="243">
        <v>1165747</v>
      </c>
      <c r="E57" s="291">
        <f ca="1" t="shared" si="1"/>
        <v>2.2333653871723453</v>
      </c>
      <c r="F57" s="241"/>
    </row>
    <row r="58" spans="1:6" ht="12.75">
      <c r="A58" s="115">
        <v>49</v>
      </c>
      <c r="B58" s="116" t="s">
        <v>191</v>
      </c>
      <c r="C58" s="116">
        <f>SUM('- 31 -'!C58,'- 31 -'!E58,'- 32 -'!E58)</f>
        <v>1563510</v>
      </c>
      <c r="D58" s="242" t="s">
        <v>195</v>
      </c>
      <c r="E58" s="292">
        <f ca="1" t="shared" si="1"/>
      </c>
      <c r="F58" s="241"/>
    </row>
    <row r="59" spans="1:6" ht="12.75">
      <c r="A59" s="112">
        <v>2264</v>
      </c>
      <c r="B59" s="113" t="s">
        <v>192</v>
      </c>
      <c r="C59" s="113">
        <f>SUM('- 31 -'!C59,'- 31 -'!E59,'- 32 -'!E59)</f>
        <v>65644</v>
      </c>
      <c r="D59" s="243" t="s">
        <v>195</v>
      </c>
      <c r="E59" s="291">
        <f ca="1" t="shared" si="1"/>
      </c>
      <c r="F59" s="241"/>
    </row>
    <row r="60" spans="1:6" ht="12.75">
      <c r="A60" s="115">
        <v>2309</v>
      </c>
      <c r="B60" s="116" t="s">
        <v>193</v>
      </c>
      <c r="C60" s="116">
        <f>SUM('- 31 -'!C60,'- 31 -'!E60,'- 32 -'!E60)</f>
        <v>42562</v>
      </c>
      <c r="D60" s="242">
        <v>14003</v>
      </c>
      <c r="E60" s="292">
        <f ca="1" t="shared" si="1"/>
        <v>3.0394915375276725</v>
      </c>
      <c r="F60" s="241"/>
    </row>
    <row r="61" spans="1:6" ht="12.75">
      <c r="A61" s="112">
        <v>2312</v>
      </c>
      <c r="B61" s="113" t="s">
        <v>194</v>
      </c>
      <c r="C61" s="113">
        <f>SUM('- 31 -'!C61,'- 31 -'!E61,'- 32 -'!E61)</f>
        <v>5509</v>
      </c>
      <c r="D61" s="243" t="s">
        <v>195</v>
      </c>
      <c r="E61" s="291">
        <f ca="1" t="shared" si="1"/>
      </c>
      <c r="F61" s="241"/>
    </row>
    <row r="62" spans="1:6" ht="12.75">
      <c r="A62" s="115">
        <v>2355</v>
      </c>
      <c r="B62" s="116" t="s">
        <v>196</v>
      </c>
      <c r="C62" s="116">
        <f>SUM('- 31 -'!C62,'- 31 -'!E62,'- 32 -'!E62)</f>
        <v>77471</v>
      </c>
      <c r="D62" s="242" t="s">
        <v>195</v>
      </c>
      <c r="E62" s="292">
        <f ca="1" t="shared" si="1"/>
      </c>
      <c r="F62" s="241"/>
    </row>
    <row r="63" spans="1:6" ht="12.75">
      <c r="A63" s="112">
        <v>2439</v>
      </c>
      <c r="B63" s="113" t="s">
        <v>197</v>
      </c>
      <c r="C63" s="113">
        <f>SUM('- 31 -'!C63,'- 31 -'!E63,'- 32 -'!E63)</f>
        <v>90471.79000000001</v>
      </c>
      <c r="D63" s="243">
        <v>90240</v>
      </c>
      <c r="E63" s="291">
        <f ca="1" t="shared" si="1"/>
        <v>1.0025685948581562</v>
      </c>
      <c r="F63" s="241"/>
    </row>
    <row r="64" spans="1:6" ht="12.75">
      <c r="A64" s="115">
        <v>2460</v>
      </c>
      <c r="B64" s="116" t="s">
        <v>198</v>
      </c>
      <c r="C64" s="116">
        <f>SUM('- 31 -'!C64,'- 31 -'!E64,'- 32 -'!E64)</f>
        <v>16410</v>
      </c>
      <c r="D64" s="242" t="s">
        <v>195</v>
      </c>
      <c r="E64" s="292">
        <f ca="1" t="shared" si="1"/>
      </c>
      <c r="F64" s="241"/>
    </row>
    <row r="65" spans="1:6" ht="12.75">
      <c r="A65" s="112">
        <v>3000</v>
      </c>
      <c r="B65" s="113" t="s">
        <v>199</v>
      </c>
      <c r="C65" s="113">
        <f>SUM('- 31 -'!C65,'- 31 -'!E65,'- 32 -'!E65)</f>
        <v>0</v>
      </c>
      <c r="D65" s="243">
        <v>0</v>
      </c>
      <c r="E65" s="291">
        <f ca="1" t="shared" si="1"/>
      </c>
      <c r="F65" s="241"/>
    </row>
    <row r="66" spans="3:6" ht="4.5" customHeight="1">
      <c r="C66" s="241"/>
      <c r="D66" s="244"/>
      <c r="E66" s="244"/>
      <c r="F66" s="241"/>
    </row>
    <row r="67" spans="1:6" ht="12.75">
      <c r="A67" s="119"/>
      <c r="B67" s="24" t="s">
        <v>200</v>
      </c>
      <c r="C67" s="25">
        <f>SUM(C11:C65)</f>
        <v>43034997.31999999</v>
      </c>
      <c r="D67" s="25">
        <f>SUM(D11:D65)</f>
        <v>33396507.6</v>
      </c>
      <c r="E67" s="411">
        <f>C67/D67</f>
        <v>1.2886077141790715</v>
      </c>
      <c r="F67" s="241"/>
    </row>
    <row r="68" spans="4:5" ht="4.5" customHeight="1">
      <c r="D68" s="121"/>
      <c r="E68" s="293"/>
    </row>
    <row r="69" spans="1:6" ht="12.75">
      <c r="A69" s="115">
        <v>2155</v>
      </c>
      <c r="B69" s="116" t="s">
        <v>201</v>
      </c>
      <c r="C69" s="116">
        <f>SUM('- 31 -'!C69,'- 31 -'!E69,'- 32 -'!E69)</f>
        <v>8447</v>
      </c>
      <c r="D69" s="242" t="s">
        <v>195</v>
      </c>
      <c r="E69" s="292">
        <f ca="1">IF(AND(CELL("type",D69)="v",D69&gt;0),C69/D69,"")</f>
      </c>
      <c r="F69" s="241"/>
    </row>
    <row r="70" spans="1:6" ht="12.75">
      <c r="A70" s="112">
        <v>2408</v>
      </c>
      <c r="B70" s="113" t="s">
        <v>203</v>
      </c>
      <c r="C70" s="113">
        <f>SUM('- 31 -'!C70,'- 31 -'!E70,'- 32 -'!E70)</f>
        <v>15814</v>
      </c>
      <c r="D70" s="243" t="s">
        <v>195</v>
      </c>
      <c r="E70" s="291">
        <f ca="1">IF(AND(CELL("type",D70)="v",D70&gt;0),C70/D70,"")</f>
      </c>
      <c r="F70" s="241"/>
    </row>
    <row r="71" ht="6.75" customHeight="1"/>
    <row r="72" spans="1:5" ht="12" customHeight="1">
      <c r="A72" s="5"/>
      <c r="B72" s="5"/>
      <c r="C72" s="20"/>
      <c r="D72" s="20"/>
      <c r="E72" s="20"/>
    </row>
    <row r="73" spans="1:5" ht="12" customHeight="1">
      <c r="A73" s="5"/>
      <c r="B73" s="5"/>
      <c r="C73" s="20"/>
      <c r="D73" s="20"/>
      <c r="E73" s="20"/>
    </row>
    <row r="74" spans="1:5" ht="12" customHeight="1">
      <c r="A74" s="5"/>
      <c r="B74" s="5"/>
      <c r="C74" s="20"/>
      <c r="D74" s="20"/>
      <c r="E74" s="20"/>
    </row>
    <row r="75" spans="1:5" ht="12" customHeight="1">
      <c r="A75" s="5"/>
      <c r="B75" s="5"/>
      <c r="C75" s="20"/>
      <c r="D75" s="20"/>
      <c r="E75" s="20"/>
    </row>
    <row r="76" spans="1:5" ht="12" customHeight="1">
      <c r="A76" s="5"/>
      <c r="B76" s="5"/>
      <c r="C76" s="20"/>
      <c r="D76" s="20"/>
      <c r="E76" s="20"/>
    </row>
    <row r="77" spans="3:5" ht="12" customHeight="1">
      <c r="C77" s="20"/>
      <c r="D77" s="20"/>
      <c r="E77" s="20"/>
    </row>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33.xml><?xml version="1.0" encoding="utf-8"?>
<worksheet xmlns="http://schemas.openxmlformats.org/spreadsheetml/2006/main" xmlns:r="http://schemas.openxmlformats.org/officeDocument/2006/relationships">
  <sheetPr codeName="Sheet32">
    <pageSetUpPr fitToPage="1"/>
  </sheetPr>
  <dimension ref="A1:I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14.83203125" style="97" customWidth="1"/>
    <col min="5" max="5" width="12.83203125" style="97" customWidth="1"/>
    <col min="6" max="6" width="14.83203125" style="97" customWidth="1"/>
    <col min="7" max="7" width="12.83203125" style="97" customWidth="1"/>
    <col min="8" max="8" width="14.83203125" style="97" customWidth="1"/>
    <col min="9" max="9" width="12.83203125" style="97" customWidth="1"/>
    <col min="10" max="16384" width="15.83203125" style="97" customWidth="1"/>
  </cols>
  <sheetData>
    <row r="1" spans="1:9" ht="6.75" customHeight="1">
      <c r="A1" s="20"/>
      <c r="B1" s="95"/>
      <c r="C1" s="161"/>
      <c r="D1" s="161"/>
      <c r="E1" s="161"/>
      <c r="F1" s="161"/>
      <c r="G1" s="161"/>
      <c r="H1" s="161"/>
      <c r="I1" s="161"/>
    </row>
    <row r="2" spans="1:9" ht="12.75">
      <c r="A2" s="7"/>
      <c r="B2" s="98"/>
      <c r="C2" s="224" t="s">
        <v>9</v>
      </c>
      <c r="D2" s="224"/>
      <c r="E2" s="224"/>
      <c r="F2" s="224"/>
      <c r="G2" s="245"/>
      <c r="H2" s="245"/>
      <c r="I2" s="245"/>
    </row>
    <row r="3" spans="1:9" ht="12.75">
      <c r="A3" s="8"/>
      <c r="B3" s="101"/>
      <c r="C3" s="227" t="str">
        <f>YEAR</f>
        <v>OPERATING FUND ACTUAL 1997/98</v>
      </c>
      <c r="D3" s="227"/>
      <c r="E3" s="227"/>
      <c r="F3" s="227"/>
      <c r="G3" s="246"/>
      <c r="H3" s="246"/>
      <c r="I3" s="246"/>
    </row>
    <row r="4" spans="1:9" ht="12.75">
      <c r="A4" s="9"/>
      <c r="C4" s="161"/>
      <c r="D4" s="161"/>
      <c r="E4" s="161"/>
      <c r="F4" s="161"/>
      <c r="G4" s="161"/>
      <c r="H4" s="161"/>
      <c r="I4" s="161"/>
    </row>
    <row r="5" spans="1:9" ht="12.75">
      <c r="A5" s="9"/>
      <c r="C5" s="65"/>
      <c r="D5" s="161"/>
      <c r="E5" s="161"/>
      <c r="F5" s="161"/>
      <c r="G5" s="161"/>
      <c r="H5" s="161"/>
      <c r="I5" s="161"/>
    </row>
    <row r="6" spans="1:9" ht="12.75">
      <c r="A6" s="9"/>
      <c r="C6" s="76" t="s">
        <v>36</v>
      </c>
      <c r="D6" s="74"/>
      <c r="E6" s="149"/>
      <c r="F6" s="149"/>
      <c r="G6" s="149"/>
      <c r="H6" s="149"/>
      <c r="I6" s="230"/>
    </row>
    <row r="7" spans="3:9" ht="12.75">
      <c r="C7" s="77" t="s">
        <v>83</v>
      </c>
      <c r="D7" s="78"/>
      <c r="E7" s="247"/>
      <c r="F7" s="247"/>
      <c r="G7" s="247"/>
      <c r="H7" s="247"/>
      <c r="I7" s="238"/>
    </row>
    <row r="8" spans="1:9" ht="12.75">
      <c r="A8" s="109"/>
      <c r="B8" s="54"/>
      <c r="C8" s="248"/>
      <c r="D8" s="232"/>
      <c r="E8" s="231" t="s">
        <v>90</v>
      </c>
      <c r="F8" s="240" t="s">
        <v>111</v>
      </c>
      <c r="G8" s="240" t="s">
        <v>112</v>
      </c>
      <c r="H8" s="240" t="s">
        <v>113</v>
      </c>
      <c r="I8" s="240" t="s">
        <v>112</v>
      </c>
    </row>
    <row r="9" spans="1:9" ht="12.75">
      <c r="A9" s="60" t="s">
        <v>121</v>
      </c>
      <c r="B9" s="61" t="s">
        <v>122</v>
      </c>
      <c r="C9" s="84" t="s">
        <v>123</v>
      </c>
      <c r="D9" s="85" t="s">
        <v>131</v>
      </c>
      <c r="E9" s="85" t="s">
        <v>125</v>
      </c>
      <c r="F9" s="85" t="s">
        <v>132</v>
      </c>
      <c r="G9" s="85" t="s">
        <v>133</v>
      </c>
      <c r="H9" s="85" t="s">
        <v>134</v>
      </c>
      <c r="I9" s="85" t="s">
        <v>133</v>
      </c>
    </row>
    <row r="10" spans="1:2" ht="4.5" customHeight="1">
      <c r="A10" s="86"/>
      <c r="B10" s="86"/>
    </row>
    <row r="11" spans="1:9" ht="12.75">
      <c r="A11" s="112">
        <v>1</v>
      </c>
      <c r="B11" s="113" t="s">
        <v>144</v>
      </c>
      <c r="C11" s="243">
        <f>'- 31 -'!E11</f>
        <v>2051625</v>
      </c>
      <c r="D11" s="243">
        <v>1703</v>
      </c>
      <c r="E11" s="243">
        <f aca="true" ca="1" t="shared" si="0" ref="E11:E60">IF(AND(CELL("type",D11)="v",D11&gt;0),C11/D11,"")</f>
        <v>1204.7122724603641</v>
      </c>
      <c r="F11" s="243">
        <v>979321</v>
      </c>
      <c r="G11" s="291">
        <f aca="true" ca="1" t="shared" si="1" ref="G11:G54">IF(AND(CELL("type",F11)="v",F11&gt;0),C11/F11,"")</f>
        <v>2.094946396533925</v>
      </c>
      <c r="H11" s="243">
        <v>580852</v>
      </c>
      <c r="I11" s="291">
        <f aca="true" ca="1" t="shared" si="2" ref="I11:I54">IF(AND(CELL("type",H11)="v",H11&gt;0),C11/H11,"")</f>
        <v>3.532095955596262</v>
      </c>
    </row>
    <row r="12" spans="1:9" ht="12.75">
      <c r="A12" s="115">
        <v>2</v>
      </c>
      <c r="B12" s="116" t="s">
        <v>145</v>
      </c>
      <c r="C12" s="242">
        <f>'- 31 -'!E12</f>
        <v>643786</v>
      </c>
      <c r="D12" s="242">
        <v>2085</v>
      </c>
      <c r="E12" s="242">
        <f ca="1" t="shared" si="0"/>
        <v>308.7702637889688</v>
      </c>
      <c r="F12" s="242">
        <v>344064</v>
      </c>
      <c r="G12" s="292">
        <f ca="1" t="shared" si="1"/>
        <v>1.871122814360119</v>
      </c>
      <c r="H12" s="242">
        <v>269568</v>
      </c>
      <c r="I12" s="292">
        <f ca="1" t="shared" si="2"/>
        <v>2.388213734567901</v>
      </c>
    </row>
    <row r="13" spans="1:9" ht="12.75">
      <c r="A13" s="112">
        <v>3</v>
      </c>
      <c r="B13" s="113" t="s">
        <v>146</v>
      </c>
      <c r="C13" s="243">
        <f>'- 31 -'!E13</f>
        <v>419427</v>
      </c>
      <c r="D13" s="243">
        <v>675</v>
      </c>
      <c r="E13" s="243">
        <f ca="1" t="shared" si="0"/>
        <v>621.3733333333333</v>
      </c>
      <c r="F13" s="243">
        <v>170714</v>
      </c>
      <c r="G13" s="291">
        <f ca="1" t="shared" si="1"/>
        <v>2.456898672633762</v>
      </c>
      <c r="H13" s="243">
        <v>106051</v>
      </c>
      <c r="I13" s="291">
        <f ca="1" t="shared" si="2"/>
        <v>3.954955634553187</v>
      </c>
    </row>
    <row r="14" spans="1:9" ht="12.75">
      <c r="A14" s="115">
        <v>4</v>
      </c>
      <c r="B14" s="116" t="s">
        <v>147</v>
      </c>
      <c r="C14" s="242">
        <f>'- 31 -'!E14</f>
        <v>302598</v>
      </c>
      <c r="D14" s="242">
        <v>858</v>
      </c>
      <c r="E14" s="242">
        <f ca="1" t="shared" si="0"/>
        <v>352.67832167832165</v>
      </c>
      <c r="F14" s="242">
        <v>123045</v>
      </c>
      <c r="G14" s="292">
        <f ca="1" t="shared" si="1"/>
        <v>2.459246617091308</v>
      </c>
      <c r="H14" s="242">
        <v>76635</v>
      </c>
      <c r="I14" s="292">
        <f ca="1" t="shared" si="2"/>
        <v>3.9485613623018203</v>
      </c>
    </row>
    <row r="15" spans="1:9" ht="12.75">
      <c r="A15" s="112">
        <v>5</v>
      </c>
      <c r="B15" s="113" t="s">
        <v>148</v>
      </c>
      <c r="C15" s="243">
        <f>'- 31 -'!E15</f>
        <v>392214</v>
      </c>
      <c r="D15" s="243">
        <v>873</v>
      </c>
      <c r="E15" s="243">
        <f ca="1" t="shared" si="0"/>
        <v>449.27147766323026</v>
      </c>
      <c r="F15" s="243">
        <v>134758</v>
      </c>
      <c r="G15" s="291">
        <f ca="1" t="shared" si="1"/>
        <v>2.9105062408168716</v>
      </c>
      <c r="H15" s="243">
        <v>87766</v>
      </c>
      <c r="I15" s="291">
        <f ca="1" t="shared" si="2"/>
        <v>4.4688603787343615</v>
      </c>
    </row>
    <row r="16" spans="1:9" ht="12.75">
      <c r="A16" s="115">
        <v>6</v>
      </c>
      <c r="B16" s="116" t="s">
        <v>149</v>
      </c>
      <c r="C16" s="242">
        <f>'- 31 -'!E16</f>
        <v>636839</v>
      </c>
      <c r="D16" s="242">
        <v>1133</v>
      </c>
      <c r="E16" s="242">
        <f ca="1" t="shared" si="0"/>
        <v>562.0820829655781</v>
      </c>
      <c r="F16" s="242">
        <v>327708.6</v>
      </c>
      <c r="G16" s="292">
        <f ca="1" t="shared" si="1"/>
        <v>1.9433087810329055</v>
      </c>
      <c r="H16" s="242">
        <v>181170</v>
      </c>
      <c r="I16" s="292">
        <f ca="1" t="shared" si="2"/>
        <v>3.515145995473864</v>
      </c>
    </row>
    <row r="17" spans="1:9" ht="12.75">
      <c r="A17" s="112">
        <v>8</v>
      </c>
      <c r="B17" s="113" t="s">
        <v>150</v>
      </c>
      <c r="C17" s="243">
        <f>'- 31 -'!E17</f>
        <v>77555</v>
      </c>
      <c r="D17" s="243">
        <v>171</v>
      </c>
      <c r="E17" s="243">
        <f ca="1" t="shared" si="0"/>
        <v>453.53801169590645</v>
      </c>
      <c r="F17" s="243">
        <v>22481</v>
      </c>
      <c r="G17" s="291">
        <f ca="1" t="shared" si="1"/>
        <v>3.4498020550687247</v>
      </c>
      <c r="H17" s="243">
        <v>19351</v>
      </c>
      <c r="I17" s="291">
        <f ca="1" t="shared" si="2"/>
        <v>4.00780321430417</v>
      </c>
    </row>
    <row r="18" spans="1:9" ht="12.75">
      <c r="A18" s="115">
        <v>9</v>
      </c>
      <c r="B18" s="116" t="s">
        <v>151</v>
      </c>
      <c r="C18" s="18">
        <f>'- 31 -'!E18</f>
        <v>1531517</v>
      </c>
      <c r="D18" s="18">
        <v>2917</v>
      </c>
      <c r="E18" s="242">
        <f ca="1" t="shared" si="0"/>
        <v>525.0315392526568</v>
      </c>
      <c r="F18" s="242">
        <v>774540</v>
      </c>
      <c r="G18" s="292">
        <f ca="1" t="shared" si="1"/>
        <v>1.9773246055723397</v>
      </c>
      <c r="H18" s="242">
        <v>401015</v>
      </c>
      <c r="I18" s="292">
        <f ca="1" t="shared" si="2"/>
        <v>3.81910152986796</v>
      </c>
    </row>
    <row r="19" spans="1:9" ht="12.75">
      <c r="A19" s="112">
        <v>10</v>
      </c>
      <c r="B19" s="113" t="s">
        <v>152</v>
      </c>
      <c r="C19" s="243">
        <f>'- 31 -'!E19</f>
        <v>1374242</v>
      </c>
      <c r="D19" s="243">
        <v>2919</v>
      </c>
      <c r="E19" s="243">
        <f ca="1" t="shared" si="0"/>
        <v>470.7920520726276</v>
      </c>
      <c r="F19" s="243">
        <v>493824</v>
      </c>
      <c r="G19" s="291">
        <f ca="1" t="shared" si="1"/>
        <v>2.782857860290306</v>
      </c>
      <c r="H19" s="243">
        <v>364224</v>
      </c>
      <c r="I19" s="291">
        <f ca="1" t="shared" si="2"/>
        <v>3.773068221753646</v>
      </c>
    </row>
    <row r="20" spans="1:9" ht="12.75">
      <c r="A20" s="115">
        <v>11</v>
      </c>
      <c r="B20" s="116" t="s">
        <v>153</v>
      </c>
      <c r="C20" s="242">
        <f>'- 31 -'!E20</f>
        <v>1269569</v>
      </c>
      <c r="D20" s="242">
        <v>3092</v>
      </c>
      <c r="E20" s="242">
        <f ca="1" t="shared" si="0"/>
        <v>410.5979948253558</v>
      </c>
      <c r="F20" s="242">
        <v>941046</v>
      </c>
      <c r="G20" s="292">
        <f ca="1" t="shared" si="1"/>
        <v>1.3491040820533746</v>
      </c>
      <c r="H20" s="242">
        <v>644771</v>
      </c>
      <c r="I20" s="292">
        <f ca="1" t="shared" si="2"/>
        <v>1.9690231105307157</v>
      </c>
    </row>
    <row r="21" spans="1:9" ht="12.75">
      <c r="A21" s="112">
        <v>12</v>
      </c>
      <c r="B21" s="113" t="s">
        <v>154</v>
      </c>
      <c r="C21" s="243">
        <f>'- 31 -'!E21</f>
        <v>1583044</v>
      </c>
      <c r="D21" s="243">
        <v>2812</v>
      </c>
      <c r="E21" s="243">
        <f ca="1" t="shared" si="0"/>
        <v>562.9601706970128</v>
      </c>
      <c r="F21" s="243">
        <v>1166932</v>
      </c>
      <c r="G21" s="291">
        <f ca="1" t="shared" si="1"/>
        <v>1.3565863306516575</v>
      </c>
      <c r="H21" s="243">
        <v>780241</v>
      </c>
      <c r="I21" s="291">
        <f ca="1" t="shared" si="2"/>
        <v>2.028916706504785</v>
      </c>
    </row>
    <row r="22" spans="1:9" ht="12.75">
      <c r="A22" s="115">
        <v>13</v>
      </c>
      <c r="B22" s="116" t="s">
        <v>155</v>
      </c>
      <c r="C22" s="242">
        <f>'- 31 -'!E22</f>
        <v>1224134.92</v>
      </c>
      <c r="D22" s="242">
        <v>1996</v>
      </c>
      <c r="E22" s="242">
        <f ca="1" t="shared" si="0"/>
        <v>613.2940480961923</v>
      </c>
      <c r="F22" s="242">
        <v>1259502</v>
      </c>
      <c r="G22" s="292">
        <f ca="1" t="shared" si="1"/>
        <v>0.9719197905203802</v>
      </c>
      <c r="H22" s="242">
        <v>835822</v>
      </c>
      <c r="I22" s="292">
        <f ca="1" t="shared" si="2"/>
        <v>1.464588058222923</v>
      </c>
    </row>
    <row r="23" spans="1:9" ht="12.75">
      <c r="A23" s="112">
        <v>14</v>
      </c>
      <c r="B23" s="113" t="s">
        <v>156</v>
      </c>
      <c r="C23" s="243">
        <f>'- 31 -'!E23</f>
        <v>1438277</v>
      </c>
      <c r="D23" s="243">
        <v>2015</v>
      </c>
      <c r="E23" s="243">
        <f ca="1" t="shared" si="0"/>
        <v>713.785111662531</v>
      </c>
      <c r="F23" s="243">
        <v>1321498</v>
      </c>
      <c r="G23" s="291">
        <f ca="1" t="shared" si="1"/>
        <v>1.0883686543604303</v>
      </c>
      <c r="H23" s="243">
        <v>905226</v>
      </c>
      <c r="I23" s="291">
        <f ca="1" t="shared" si="2"/>
        <v>1.5888595776082437</v>
      </c>
    </row>
    <row r="24" spans="1:9" ht="12.75">
      <c r="A24" s="115">
        <v>15</v>
      </c>
      <c r="B24" s="116" t="s">
        <v>157</v>
      </c>
      <c r="C24" s="242">
        <f>'- 31 -'!E24</f>
        <v>1380741</v>
      </c>
      <c r="D24" s="242">
        <v>3640</v>
      </c>
      <c r="E24" s="242">
        <f ca="1" t="shared" si="0"/>
        <v>379.32445054945055</v>
      </c>
      <c r="F24" s="242">
        <v>1089156</v>
      </c>
      <c r="G24" s="292">
        <f ca="1" t="shared" si="1"/>
        <v>1.2677164703678812</v>
      </c>
      <c r="H24" s="242">
        <v>737922</v>
      </c>
      <c r="I24" s="292">
        <f ca="1" t="shared" si="2"/>
        <v>1.8711205249335296</v>
      </c>
    </row>
    <row r="25" spans="1:9" ht="12.75">
      <c r="A25" s="112">
        <v>16</v>
      </c>
      <c r="B25" s="113" t="s">
        <v>158</v>
      </c>
      <c r="C25" s="243">
        <f>'- 31 -'!E25</f>
        <v>480615</v>
      </c>
      <c r="D25" s="243">
        <v>565</v>
      </c>
      <c r="E25" s="243">
        <f ca="1" t="shared" si="0"/>
        <v>850.6460176991151</v>
      </c>
      <c r="F25" s="243">
        <v>572666</v>
      </c>
      <c r="G25" s="291">
        <f ca="1" t="shared" si="1"/>
        <v>0.839258834992823</v>
      </c>
      <c r="H25" s="243">
        <v>379064</v>
      </c>
      <c r="I25" s="291">
        <f ca="1" t="shared" si="2"/>
        <v>1.2678993520883017</v>
      </c>
    </row>
    <row r="26" spans="1:9" ht="12.75">
      <c r="A26" s="115">
        <v>17</v>
      </c>
      <c r="B26" s="116" t="s">
        <v>159</v>
      </c>
      <c r="C26" s="242">
        <f>'- 31 -'!E26</f>
        <v>475175</v>
      </c>
      <c r="D26" s="242">
        <v>848</v>
      </c>
      <c r="E26" s="242">
        <f ca="1" t="shared" si="0"/>
        <v>560.3478773584906</v>
      </c>
      <c r="F26" s="242">
        <v>591379</v>
      </c>
      <c r="G26" s="292">
        <f ca="1" t="shared" si="1"/>
        <v>0.8035033371154539</v>
      </c>
      <c r="H26" s="242">
        <v>411845</v>
      </c>
      <c r="I26" s="292">
        <f ca="1" t="shared" si="2"/>
        <v>1.1537714431400163</v>
      </c>
    </row>
    <row r="27" spans="1:9" ht="12.75">
      <c r="A27" s="112">
        <v>18</v>
      </c>
      <c r="B27" s="113" t="s">
        <v>160</v>
      </c>
      <c r="C27" s="243">
        <f>'- 31 -'!E27</f>
        <v>547694</v>
      </c>
      <c r="D27" s="243">
        <v>744</v>
      </c>
      <c r="E27" s="243">
        <f ca="1" t="shared" si="0"/>
        <v>736.1478494623656</v>
      </c>
      <c r="F27" s="243">
        <v>406984</v>
      </c>
      <c r="G27" s="291">
        <f ca="1" t="shared" si="1"/>
        <v>1.3457384074066794</v>
      </c>
      <c r="H27" s="243">
        <v>303782.4</v>
      </c>
      <c r="I27" s="291">
        <f ca="1" t="shared" si="2"/>
        <v>1.8029155079425272</v>
      </c>
    </row>
    <row r="28" spans="1:9" ht="12.75">
      <c r="A28" s="115">
        <v>19</v>
      </c>
      <c r="B28" s="116" t="s">
        <v>161</v>
      </c>
      <c r="C28" s="242">
        <f>'- 31 -'!E28</f>
        <v>718313</v>
      </c>
      <c r="D28" s="242">
        <v>1066</v>
      </c>
      <c r="E28" s="242">
        <f ca="1" t="shared" si="0"/>
        <v>673.8395872420263</v>
      </c>
      <c r="F28" s="242">
        <v>752540</v>
      </c>
      <c r="G28" s="292">
        <f ca="1" t="shared" si="1"/>
        <v>0.9545180322640657</v>
      </c>
      <c r="H28" s="242">
        <v>543081</v>
      </c>
      <c r="I28" s="292">
        <f ca="1" t="shared" si="2"/>
        <v>1.322662733551717</v>
      </c>
    </row>
    <row r="29" spans="1:9" ht="12.75">
      <c r="A29" s="112">
        <v>20</v>
      </c>
      <c r="B29" s="113" t="s">
        <v>162</v>
      </c>
      <c r="C29" s="243">
        <f>'- 31 -'!E29</f>
        <v>356860</v>
      </c>
      <c r="D29" s="243">
        <v>657</v>
      </c>
      <c r="E29" s="243">
        <f ca="1" t="shared" si="0"/>
        <v>543.165905631659</v>
      </c>
      <c r="F29" s="243">
        <v>438242</v>
      </c>
      <c r="G29" s="291">
        <f ca="1" t="shared" si="1"/>
        <v>0.8142989489825256</v>
      </c>
      <c r="H29" s="243">
        <v>261734</v>
      </c>
      <c r="I29" s="291">
        <f ca="1" t="shared" si="2"/>
        <v>1.3634453299915181</v>
      </c>
    </row>
    <row r="30" spans="1:9" ht="12.75">
      <c r="A30" s="115">
        <v>21</v>
      </c>
      <c r="B30" s="116" t="s">
        <v>163</v>
      </c>
      <c r="C30" s="242">
        <f>'- 31 -'!E30</f>
        <v>1294278</v>
      </c>
      <c r="D30" s="242">
        <v>2058</v>
      </c>
      <c r="E30" s="242">
        <f ca="1" t="shared" si="0"/>
        <v>628.9008746355685</v>
      </c>
      <c r="F30" s="242">
        <v>1129930</v>
      </c>
      <c r="G30" s="292">
        <f ca="1" t="shared" si="1"/>
        <v>1.1454497181241317</v>
      </c>
      <c r="H30" s="242">
        <v>709118</v>
      </c>
      <c r="I30" s="292">
        <f ca="1" t="shared" si="2"/>
        <v>1.8251941143787072</v>
      </c>
    </row>
    <row r="31" spans="1:9" ht="12.75">
      <c r="A31" s="112">
        <v>22</v>
      </c>
      <c r="B31" s="113" t="s">
        <v>164</v>
      </c>
      <c r="C31" s="243">
        <f>'- 31 -'!E31</f>
        <v>733295</v>
      </c>
      <c r="D31" s="243">
        <v>1264</v>
      </c>
      <c r="E31" s="243">
        <f ca="1" t="shared" si="0"/>
        <v>580.1384493670886</v>
      </c>
      <c r="F31" s="243">
        <v>649026</v>
      </c>
      <c r="G31" s="291">
        <f ca="1" t="shared" si="1"/>
        <v>1.1298391743936298</v>
      </c>
      <c r="H31" s="243">
        <v>487469</v>
      </c>
      <c r="I31" s="291">
        <f ca="1" t="shared" si="2"/>
        <v>1.5042905292439108</v>
      </c>
    </row>
    <row r="32" spans="1:9" ht="12.75">
      <c r="A32" s="115">
        <v>23</v>
      </c>
      <c r="B32" s="116" t="s">
        <v>165</v>
      </c>
      <c r="C32" s="242">
        <f>'- 31 -'!E32</f>
        <v>945769</v>
      </c>
      <c r="D32" s="242">
        <v>1033</v>
      </c>
      <c r="E32" s="242">
        <f ca="1" t="shared" si="0"/>
        <v>915.5556631171346</v>
      </c>
      <c r="F32" s="242">
        <v>1192057</v>
      </c>
      <c r="G32" s="292">
        <f ca="1" t="shared" si="1"/>
        <v>0.793392430059972</v>
      </c>
      <c r="H32" s="242">
        <v>710279</v>
      </c>
      <c r="I32" s="292">
        <f ca="1" t="shared" si="2"/>
        <v>1.3315457728582711</v>
      </c>
    </row>
    <row r="33" spans="1:9" ht="12.75">
      <c r="A33" s="112">
        <v>24</v>
      </c>
      <c r="B33" s="113" t="s">
        <v>166</v>
      </c>
      <c r="C33" s="243">
        <f>'- 31 -'!E33</f>
        <v>619987</v>
      </c>
      <c r="D33" s="243">
        <v>1049</v>
      </c>
      <c r="E33" s="243">
        <f ca="1" t="shared" si="0"/>
        <v>591.0266920877026</v>
      </c>
      <c r="F33" s="243">
        <v>652698</v>
      </c>
      <c r="G33" s="291">
        <f ca="1" t="shared" si="1"/>
        <v>0.9498834070274461</v>
      </c>
      <c r="H33" s="243">
        <v>419729</v>
      </c>
      <c r="I33" s="291">
        <f ca="1" t="shared" si="2"/>
        <v>1.4771126131384775</v>
      </c>
    </row>
    <row r="34" spans="1:9" ht="12.75">
      <c r="A34" s="115">
        <v>25</v>
      </c>
      <c r="B34" s="116" t="s">
        <v>167</v>
      </c>
      <c r="C34" s="242">
        <f>'- 31 -'!E34</f>
        <v>720749</v>
      </c>
      <c r="D34" s="242">
        <v>1011</v>
      </c>
      <c r="E34" s="242">
        <f ca="1" t="shared" si="0"/>
        <v>712.9070227497527</v>
      </c>
      <c r="F34" s="242">
        <v>797089</v>
      </c>
      <c r="G34" s="292">
        <f ca="1" t="shared" si="1"/>
        <v>0.9042265041921291</v>
      </c>
      <c r="H34" s="242">
        <v>525382</v>
      </c>
      <c r="I34" s="292">
        <f ca="1" t="shared" si="2"/>
        <v>1.3718570487759383</v>
      </c>
    </row>
    <row r="35" spans="1:9" ht="12.75">
      <c r="A35" s="112">
        <v>26</v>
      </c>
      <c r="B35" s="113" t="s">
        <v>168</v>
      </c>
      <c r="C35" s="243">
        <f>'- 31 -'!E35</f>
        <v>476532</v>
      </c>
      <c r="D35" s="243">
        <v>1223</v>
      </c>
      <c r="E35" s="243">
        <f ca="1" t="shared" si="0"/>
        <v>389.641864268193</v>
      </c>
      <c r="F35" s="243">
        <v>370818</v>
      </c>
      <c r="G35" s="291">
        <f ca="1" t="shared" si="1"/>
        <v>1.2850832483860006</v>
      </c>
      <c r="H35" s="243">
        <v>246834</v>
      </c>
      <c r="I35" s="291">
        <f ca="1" t="shared" si="2"/>
        <v>1.9305768249106687</v>
      </c>
    </row>
    <row r="36" spans="1:9" ht="12.75">
      <c r="A36" s="115">
        <v>27</v>
      </c>
      <c r="B36" s="116" t="s">
        <v>169</v>
      </c>
      <c r="C36" s="242">
        <f>'- 31 -'!E36</f>
        <v>500473</v>
      </c>
      <c r="D36" s="242">
        <v>562</v>
      </c>
      <c r="E36" s="242">
        <f ca="1" t="shared" si="0"/>
        <v>890.5213523131673</v>
      </c>
      <c r="F36" s="242">
        <v>636500</v>
      </c>
      <c r="G36" s="292">
        <f ca="1" t="shared" si="1"/>
        <v>0.7862890809112333</v>
      </c>
      <c r="H36" s="242">
        <v>428640</v>
      </c>
      <c r="I36" s="292">
        <f ca="1" t="shared" si="2"/>
        <v>1.167583519970138</v>
      </c>
    </row>
    <row r="37" spans="1:9" ht="12.75">
      <c r="A37" s="112">
        <v>28</v>
      </c>
      <c r="B37" s="113" t="s">
        <v>170</v>
      </c>
      <c r="C37" s="243">
        <f>'- 31 -'!E37</f>
        <v>416910</v>
      </c>
      <c r="D37" s="243">
        <v>526</v>
      </c>
      <c r="E37" s="243">
        <f ca="1" t="shared" si="0"/>
        <v>792.6045627376426</v>
      </c>
      <c r="F37" s="243">
        <v>494950</v>
      </c>
      <c r="G37" s="291">
        <f ca="1" t="shared" si="1"/>
        <v>0.8423275078290736</v>
      </c>
      <c r="H37" s="243">
        <v>319162</v>
      </c>
      <c r="I37" s="291">
        <f ca="1" t="shared" si="2"/>
        <v>1.3062645302385623</v>
      </c>
    </row>
    <row r="38" spans="1:9" ht="12.75">
      <c r="A38" s="115">
        <v>29</v>
      </c>
      <c r="B38" s="116" t="s">
        <v>171</v>
      </c>
      <c r="C38" s="242">
        <f>'- 31 -'!E38</f>
        <v>566768</v>
      </c>
      <c r="D38" s="242">
        <v>667</v>
      </c>
      <c r="E38" s="242">
        <f ca="1" t="shared" si="0"/>
        <v>849.7271364317841</v>
      </c>
      <c r="F38" s="242">
        <v>693500</v>
      </c>
      <c r="G38" s="292">
        <f ca="1" t="shared" si="1"/>
        <v>0.8172573900504686</v>
      </c>
      <c r="H38" s="242">
        <v>480700</v>
      </c>
      <c r="I38" s="292">
        <f ca="1" t="shared" si="2"/>
        <v>1.1790472228000832</v>
      </c>
    </row>
    <row r="39" spans="1:9" ht="12.75">
      <c r="A39" s="112">
        <v>30</v>
      </c>
      <c r="B39" s="113" t="s">
        <v>172</v>
      </c>
      <c r="C39" s="243">
        <f>'- 31 -'!E39</f>
        <v>812068</v>
      </c>
      <c r="D39" s="243">
        <v>956</v>
      </c>
      <c r="E39" s="243">
        <f ca="1" t="shared" si="0"/>
        <v>849.4435146443515</v>
      </c>
      <c r="F39" s="243">
        <v>1007793</v>
      </c>
      <c r="G39" s="291">
        <f ca="1" t="shared" si="1"/>
        <v>0.80578849029513</v>
      </c>
      <c r="H39" s="243">
        <v>637282</v>
      </c>
      <c r="I39" s="291">
        <f ca="1" t="shared" si="2"/>
        <v>1.274267906515483</v>
      </c>
    </row>
    <row r="40" spans="1:9" ht="12.75">
      <c r="A40" s="115">
        <v>31</v>
      </c>
      <c r="B40" s="116" t="s">
        <v>173</v>
      </c>
      <c r="C40" s="242">
        <f>'- 31 -'!E40</f>
        <v>574989</v>
      </c>
      <c r="D40" s="242">
        <v>904</v>
      </c>
      <c r="E40" s="242">
        <f ca="1" t="shared" si="0"/>
        <v>636.0497787610619</v>
      </c>
      <c r="F40" s="242">
        <v>728474</v>
      </c>
      <c r="G40" s="292">
        <f ca="1" t="shared" si="1"/>
        <v>0.7893061385855913</v>
      </c>
      <c r="H40" s="242">
        <v>488960</v>
      </c>
      <c r="I40" s="292">
        <f ca="1" t="shared" si="2"/>
        <v>1.175942817408377</v>
      </c>
    </row>
    <row r="41" spans="1:9" ht="12.75">
      <c r="A41" s="112">
        <v>32</v>
      </c>
      <c r="B41" s="113" t="s">
        <v>174</v>
      </c>
      <c r="C41" s="243">
        <f>'- 31 -'!E41</f>
        <v>639570</v>
      </c>
      <c r="D41" s="243">
        <v>633</v>
      </c>
      <c r="E41" s="243">
        <f ca="1" t="shared" si="0"/>
        <v>1010.3791469194313</v>
      </c>
      <c r="F41" s="243">
        <v>790258</v>
      </c>
      <c r="G41" s="291">
        <f ca="1" t="shared" si="1"/>
        <v>0.8093179695744934</v>
      </c>
      <c r="H41" s="243">
        <v>543152</v>
      </c>
      <c r="I41" s="291">
        <f ca="1" t="shared" si="2"/>
        <v>1.1775156862167497</v>
      </c>
    </row>
    <row r="42" spans="1:9" ht="12.75">
      <c r="A42" s="115">
        <v>33</v>
      </c>
      <c r="B42" s="116" t="s">
        <v>175</v>
      </c>
      <c r="C42" s="242">
        <f>'- 31 -'!E42</f>
        <v>534923</v>
      </c>
      <c r="D42" s="242">
        <v>712.6</v>
      </c>
      <c r="E42" s="242">
        <f ca="1" t="shared" si="0"/>
        <v>750.6637664889138</v>
      </c>
      <c r="F42" s="242">
        <v>414599</v>
      </c>
      <c r="G42" s="292">
        <f ca="1" t="shared" si="1"/>
        <v>1.2902177766950715</v>
      </c>
      <c r="H42" s="242">
        <v>382091.2</v>
      </c>
      <c r="I42" s="292">
        <f ca="1" t="shared" si="2"/>
        <v>1.3999877516153212</v>
      </c>
    </row>
    <row r="43" spans="1:9" ht="12.75">
      <c r="A43" s="112">
        <v>34</v>
      </c>
      <c r="B43" s="113" t="s">
        <v>176</v>
      </c>
      <c r="C43" s="243">
        <f>'- 31 -'!E43</f>
        <v>500907</v>
      </c>
      <c r="D43" s="243">
        <v>557</v>
      </c>
      <c r="E43" s="243">
        <f ca="1" t="shared" si="0"/>
        <v>899.294434470377</v>
      </c>
      <c r="F43" s="243">
        <v>440000</v>
      </c>
      <c r="G43" s="291">
        <f ca="1" t="shared" si="1"/>
        <v>1.138425</v>
      </c>
      <c r="H43" s="243">
        <v>376800</v>
      </c>
      <c r="I43" s="291">
        <f ca="1" t="shared" si="2"/>
        <v>1.3293710191082801</v>
      </c>
    </row>
    <row r="44" spans="1:9" ht="12.75">
      <c r="A44" s="115">
        <v>35</v>
      </c>
      <c r="B44" s="116" t="s">
        <v>177</v>
      </c>
      <c r="C44" s="242">
        <f>'- 31 -'!E44</f>
        <v>1015577</v>
      </c>
      <c r="D44" s="242">
        <v>1414</v>
      </c>
      <c r="E44" s="242">
        <f ca="1" t="shared" si="0"/>
        <v>718.2298444130128</v>
      </c>
      <c r="F44" s="242">
        <v>908374</v>
      </c>
      <c r="G44" s="292">
        <f ca="1" t="shared" si="1"/>
        <v>1.1180163677075743</v>
      </c>
      <c r="H44" s="242">
        <v>719272</v>
      </c>
      <c r="I44" s="292">
        <f ca="1" t="shared" si="2"/>
        <v>1.4119512507090504</v>
      </c>
    </row>
    <row r="45" spans="1:9" ht="12.75">
      <c r="A45" s="112">
        <v>36</v>
      </c>
      <c r="B45" s="113" t="s">
        <v>178</v>
      </c>
      <c r="C45" s="243">
        <f>'- 31 -'!E45</f>
        <v>735582</v>
      </c>
      <c r="D45" s="243">
        <v>786</v>
      </c>
      <c r="E45" s="243">
        <f ca="1" t="shared" si="0"/>
        <v>935.8549618320611</v>
      </c>
      <c r="F45" s="243">
        <v>697249.2</v>
      </c>
      <c r="G45" s="291">
        <f ca="1" t="shared" si="1"/>
        <v>1.0549771874962353</v>
      </c>
      <c r="H45" s="243">
        <v>638059.2</v>
      </c>
      <c r="I45" s="291">
        <f ca="1" t="shared" si="2"/>
        <v>1.1528428710063268</v>
      </c>
    </row>
    <row r="46" spans="1:9" ht="12.75">
      <c r="A46" s="115">
        <v>37</v>
      </c>
      <c r="B46" s="116" t="s">
        <v>179</v>
      </c>
      <c r="C46" s="242">
        <f>'- 31 -'!E46</f>
        <v>684898</v>
      </c>
      <c r="D46" s="242">
        <v>603</v>
      </c>
      <c r="E46" s="242">
        <f ca="1" t="shared" si="0"/>
        <v>1135.8175787728026</v>
      </c>
      <c r="F46" s="242">
        <v>742938</v>
      </c>
      <c r="G46" s="292">
        <f ca="1" t="shared" si="1"/>
        <v>0.9218777340774061</v>
      </c>
      <c r="H46" s="242">
        <v>494494</v>
      </c>
      <c r="I46" s="292">
        <f ca="1" t="shared" si="2"/>
        <v>1.3850481502303365</v>
      </c>
    </row>
    <row r="47" spans="1:9" ht="12.75">
      <c r="A47" s="112">
        <v>38</v>
      </c>
      <c r="B47" s="113" t="s">
        <v>180</v>
      </c>
      <c r="C47" s="243">
        <f>'- 31 -'!E47</f>
        <v>834103</v>
      </c>
      <c r="D47" s="243">
        <v>755</v>
      </c>
      <c r="E47" s="243">
        <f ca="1" t="shared" si="0"/>
        <v>1104.7721854304637</v>
      </c>
      <c r="F47" s="243">
        <v>952333</v>
      </c>
      <c r="G47" s="291">
        <f ca="1" t="shared" si="1"/>
        <v>0.8758522491607452</v>
      </c>
      <c r="H47" s="243">
        <v>631713.6</v>
      </c>
      <c r="I47" s="291">
        <f ca="1" t="shared" si="2"/>
        <v>1.3203815779809078</v>
      </c>
    </row>
    <row r="48" spans="1:9" ht="12.75">
      <c r="A48" s="115">
        <v>39</v>
      </c>
      <c r="B48" s="116" t="s">
        <v>181</v>
      </c>
      <c r="C48" s="242">
        <f>'- 31 -'!E48</f>
        <v>961223</v>
      </c>
      <c r="D48" s="242">
        <v>1313</v>
      </c>
      <c r="E48" s="242">
        <f ca="1" t="shared" si="0"/>
        <v>732.0814927646611</v>
      </c>
      <c r="F48" s="242">
        <v>1192514</v>
      </c>
      <c r="G48" s="292">
        <f ca="1" t="shared" si="1"/>
        <v>0.8060475600286454</v>
      </c>
      <c r="H48" s="242">
        <v>774370</v>
      </c>
      <c r="I48" s="292">
        <f ca="1" t="shared" si="2"/>
        <v>1.241296796105221</v>
      </c>
    </row>
    <row r="49" spans="1:9" ht="12.75">
      <c r="A49" s="112">
        <v>40</v>
      </c>
      <c r="B49" s="113" t="s">
        <v>182</v>
      </c>
      <c r="C49" s="243">
        <f>'- 31 -'!E49</f>
        <v>884043</v>
      </c>
      <c r="D49" s="243">
        <v>1704</v>
      </c>
      <c r="E49" s="243">
        <f ca="1" t="shared" si="0"/>
        <v>518.8045774647887</v>
      </c>
      <c r="F49" s="243">
        <v>713678</v>
      </c>
      <c r="G49" s="291">
        <f ca="1" t="shared" si="1"/>
        <v>1.2387140979545397</v>
      </c>
      <c r="H49" s="243">
        <v>426816</v>
      </c>
      <c r="I49" s="291">
        <f ca="1" t="shared" si="2"/>
        <v>2.071250843454791</v>
      </c>
    </row>
    <row r="50" spans="1:9" ht="12.75">
      <c r="A50" s="115">
        <v>41</v>
      </c>
      <c r="B50" s="116" t="s">
        <v>183</v>
      </c>
      <c r="C50" s="242">
        <f>'- 31 -'!E50</f>
        <v>860448</v>
      </c>
      <c r="D50" s="242">
        <v>937</v>
      </c>
      <c r="E50" s="242">
        <f ca="1" t="shared" si="0"/>
        <v>918.3009605122733</v>
      </c>
      <c r="F50" s="242">
        <v>1071139</v>
      </c>
      <c r="G50" s="292">
        <f ca="1" t="shared" si="1"/>
        <v>0.8033019057283882</v>
      </c>
      <c r="H50" s="242">
        <v>769986</v>
      </c>
      <c r="I50" s="292">
        <f ca="1" t="shared" si="2"/>
        <v>1.1174852529786257</v>
      </c>
    </row>
    <row r="51" spans="1:9" ht="12.75">
      <c r="A51" s="112">
        <v>42</v>
      </c>
      <c r="B51" s="113" t="s">
        <v>184</v>
      </c>
      <c r="C51" s="243">
        <f>'- 31 -'!E51</f>
        <v>569309.46</v>
      </c>
      <c r="D51" s="243">
        <v>610</v>
      </c>
      <c r="E51" s="243">
        <f ca="1" t="shared" si="0"/>
        <v>933.2941967213114</v>
      </c>
      <c r="F51" s="243">
        <v>805134</v>
      </c>
      <c r="G51" s="291">
        <f ca="1" t="shared" si="1"/>
        <v>0.70709901705803</v>
      </c>
      <c r="H51" s="243">
        <v>495552</v>
      </c>
      <c r="I51" s="291">
        <f ca="1" t="shared" si="2"/>
        <v>1.1488389916698953</v>
      </c>
    </row>
    <row r="52" spans="1:9" ht="12.75">
      <c r="A52" s="115">
        <v>43</v>
      </c>
      <c r="B52" s="116" t="s">
        <v>185</v>
      </c>
      <c r="C52" s="242">
        <f>'- 31 -'!E52</f>
        <v>552248</v>
      </c>
      <c r="D52" s="242">
        <v>554</v>
      </c>
      <c r="E52" s="242">
        <f ca="1" t="shared" si="0"/>
        <v>996.8375451263538</v>
      </c>
      <c r="F52" s="242">
        <v>670766</v>
      </c>
      <c r="G52" s="292">
        <f ca="1" t="shared" si="1"/>
        <v>0.8233094700685485</v>
      </c>
      <c r="H52" s="242">
        <v>463350</v>
      </c>
      <c r="I52" s="292">
        <f ca="1" t="shared" si="2"/>
        <v>1.1918592856372072</v>
      </c>
    </row>
    <row r="53" spans="1:9" ht="12.75">
      <c r="A53" s="112">
        <v>44</v>
      </c>
      <c r="B53" s="113" t="s">
        <v>186</v>
      </c>
      <c r="C53" s="243">
        <f>'- 31 -'!E53</f>
        <v>644351</v>
      </c>
      <c r="D53" s="243">
        <v>734</v>
      </c>
      <c r="E53" s="243">
        <f ca="1" t="shared" si="0"/>
        <v>877.8623978201634</v>
      </c>
      <c r="F53" s="243">
        <v>789032</v>
      </c>
      <c r="G53" s="291">
        <f ca="1" t="shared" si="1"/>
        <v>0.8166348132902088</v>
      </c>
      <c r="H53" s="243">
        <v>515242</v>
      </c>
      <c r="I53" s="291">
        <f ca="1" t="shared" si="2"/>
        <v>1.250579339417206</v>
      </c>
    </row>
    <row r="54" spans="1:9" ht="12.75">
      <c r="A54" s="115">
        <v>45</v>
      </c>
      <c r="B54" s="116" t="s">
        <v>187</v>
      </c>
      <c r="C54" s="242">
        <f>'- 31 -'!E54</f>
        <v>247290</v>
      </c>
      <c r="D54" s="242">
        <v>558</v>
      </c>
      <c r="E54" s="242">
        <f ca="1" t="shared" si="0"/>
        <v>443.1720430107527</v>
      </c>
      <c r="F54" s="242">
        <v>250516</v>
      </c>
      <c r="G54" s="292">
        <f ca="1" t="shared" si="1"/>
        <v>0.9871225789969503</v>
      </c>
      <c r="H54" s="242">
        <v>153908</v>
      </c>
      <c r="I54" s="292">
        <f ca="1" t="shared" si="2"/>
        <v>1.606739090885464</v>
      </c>
    </row>
    <row r="55" spans="1:9" ht="12.75">
      <c r="A55" s="112">
        <v>46</v>
      </c>
      <c r="B55" s="113" t="s">
        <v>188</v>
      </c>
      <c r="C55" s="243">
        <f>'- 31 -'!E55</f>
        <v>141026</v>
      </c>
      <c r="D55" s="243">
        <v>81</v>
      </c>
      <c r="E55" s="243">
        <f ca="1" t="shared" si="0"/>
        <v>1741.0617283950617</v>
      </c>
      <c r="F55" s="243" t="s">
        <v>195</v>
      </c>
      <c r="G55" s="291">
        <f aca="true" ca="1" t="shared" si="3" ref="G55:G65">IF(AND(CELL("type",F55)="v",F55&gt;0),C55/F55,"")</f>
      </c>
      <c r="H55" s="243" t="s">
        <v>195</v>
      </c>
      <c r="I55" s="291">
        <f ca="1">IF(AND(CELL("type",H55)="v",H55&gt;0),C55/H55,"")</f>
      </c>
    </row>
    <row r="56" spans="1:9" ht="12.75">
      <c r="A56" s="115">
        <v>47</v>
      </c>
      <c r="B56" s="116" t="s">
        <v>189</v>
      </c>
      <c r="C56" s="242">
        <f>'- 31 -'!E56</f>
        <v>292043</v>
      </c>
      <c r="D56" s="242">
        <v>629</v>
      </c>
      <c r="E56" s="242">
        <f ca="1" t="shared" si="0"/>
        <v>464.2972972972973</v>
      </c>
      <c r="F56" s="242">
        <v>263213</v>
      </c>
      <c r="G56" s="292">
        <f ca="1" t="shared" si="3"/>
        <v>1.1095310641951575</v>
      </c>
      <c r="H56" s="242">
        <v>165902</v>
      </c>
      <c r="I56" s="292">
        <f aca="true" ca="1" t="shared" si="4" ref="I56:I65">IF(AND(CELL("type",H56)="v",H56&gt;0),C56/H56,"")</f>
        <v>1.7603344142927753</v>
      </c>
    </row>
    <row r="57" spans="1:9" ht="12.75">
      <c r="A57" s="112">
        <v>48</v>
      </c>
      <c r="B57" s="113" t="s">
        <v>190</v>
      </c>
      <c r="C57" s="243">
        <f>'- 31 -'!E57</f>
        <v>2258359</v>
      </c>
      <c r="D57" s="243">
        <v>2839</v>
      </c>
      <c r="E57" s="243">
        <f ca="1" t="shared" si="0"/>
        <v>795.4769284959493</v>
      </c>
      <c r="F57" s="243">
        <v>941007.7</v>
      </c>
      <c r="G57" s="291">
        <f ca="1" t="shared" si="3"/>
        <v>2.3999367911654708</v>
      </c>
      <c r="H57" s="243">
        <v>622781.1</v>
      </c>
      <c r="I57" s="291">
        <f ca="1" t="shared" si="4"/>
        <v>3.6262484523053127</v>
      </c>
    </row>
    <row r="58" spans="1:9" ht="12.75">
      <c r="A58" s="115">
        <v>49</v>
      </c>
      <c r="B58" s="116" t="s">
        <v>191</v>
      </c>
      <c r="C58" s="242">
        <f>'- 31 -'!E58</f>
        <v>1398875</v>
      </c>
      <c r="D58" s="242">
        <v>2228</v>
      </c>
      <c r="E58" s="242">
        <f ca="1" t="shared" si="0"/>
        <v>627.8613105924596</v>
      </c>
      <c r="F58" s="242">
        <v>1088614</v>
      </c>
      <c r="G58" s="292">
        <f ca="1" t="shared" si="3"/>
        <v>1.2850055207814708</v>
      </c>
      <c r="H58" s="242">
        <v>683787</v>
      </c>
      <c r="I58" s="292">
        <f ca="1" t="shared" si="4"/>
        <v>2.0457759506980975</v>
      </c>
    </row>
    <row r="59" spans="1:9" ht="12.75">
      <c r="A59" s="112">
        <v>2264</v>
      </c>
      <c r="B59" s="113" t="s">
        <v>192</v>
      </c>
      <c r="C59" s="243">
        <f>'- 31 -'!E59</f>
        <v>42187</v>
      </c>
      <c r="D59" s="243">
        <v>203</v>
      </c>
      <c r="E59" s="243">
        <f ca="1" t="shared" si="0"/>
        <v>207.8177339901478</v>
      </c>
      <c r="F59" s="243" t="s">
        <v>195</v>
      </c>
      <c r="G59" s="291">
        <f ca="1" t="shared" si="3"/>
      </c>
      <c r="H59" s="243" t="s">
        <v>195</v>
      </c>
      <c r="I59" s="291"/>
    </row>
    <row r="60" spans="1:9" ht="12.75">
      <c r="A60" s="115">
        <v>2309</v>
      </c>
      <c r="B60" s="116" t="s">
        <v>193</v>
      </c>
      <c r="C60" s="242">
        <f>'- 31 -'!E60</f>
        <v>26420</v>
      </c>
      <c r="D60" s="242">
        <v>5</v>
      </c>
      <c r="E60" s="242">
        <f ca="1" t="shared" si="0"/>
        <v>5284</v>
      </c>
      <c r="F60" s="242" t="s">
        <v>517</v>
      </c>
      <c r="G60" s="292">
        <f ca="1" t="shared" si="3"/>
      </c>
      <c r="H60" s="242">
        <v>8683</v>
      </c>
      <c r="I60" s="292">
        <f ca="1" t="shared" si="4"/>
        <v>3.042727168029483</v>
      </c>
    </row>
    <row r="61" spans="1:9" ht="12.75">
      <c r="A61" s="112">
        <v>2312</v>
      </c>
      <c r="B61" s="113" t="s">
        <v>194</v>
      </c>
      <c r="C61" s="243">
        <f>'- 31 -'!E61</f>
        <v>0</v>
      </c>
      <c r="D61" s="243"/>
      <c r="E61" s="243">
        <f ca="1">IF(AND(CELL("type",D61)="v",D61&gt;0),C61/D61,"")</f>
      </c>
      <c r="F61" s="243" t="s">
        <v>501</v>
      </c>
      <c r="G61" s="291">
        <f ca="1" t="shared" si="3"/>
      </c>
      <c r="H61" s="243"/>
      <c r="I61" s="291">
        <f ca="1" t="shared" si="4"/>
      </c>
    </row>
    <row r="62" spans="1:9" ht="12.75">
      <c r="A62" s="115">
        <v>2355</v>
      </c>
      <c r="B62" s="116" t="s">
        <v>196</v>
      </c>
      <c r="C62" s="242">
        <f>'- 31 -'!E62</f>
        <v>30522</v>
      </c>
      <c r="D62" s="242" t="s">
        <v>195</v>
      </c>
      <c r="E62" s="242">
        <f ca="1">IF(AND(CELL("type",D62)="v",D62&gt;0),C62/D62,"")</f>
      </c>
      <c r="F62" s="242" t="s">
        <v>195</v>
      </c>
      <c r="G62" s="292">
        <f ca="1" t="shared" si="3"/>
      </c>
      <c r="H62" s="242" t="s">
        <v>195</v>
      </c>
      <c r="I62" s="292">
        <f ca="1" t="shared" si="4"/>
      </c>
    </row>
    <row r="63" spans="1:9" ht="12.75">
      <c r="A63" s="112">
        <v>2439</v>
      </c>
      <c r="B63" s="113" t="s">
        <v>197</v>
      </c>
      <c r="C63" s="243">
        <f>'- 31 -'!E63</f>
        <v>84155.02</v>
      </c>
      <c r="D63" s="243">
        <v>151</v>
      </c>
      <c r="E63" s="243">
        <f ca="1">IF(AND(CELL("type",D63)="v",D63&gt;0),C63/D63,"")</f>
        <v>557.3180132450332</v>
      </c>
      <c r="F63" s="243">
        <v>90240</v>
      </c>
      <c r="G63" s="291">
        <f ca="1" t="shared" si="3"/>
        <v>0.9325689273049645</v>
      </c>
      <c r="H63" s="243">
        <v>54528</v>
      </c>
      <c r="I63" s="291">
        <f ca="1" t="shared" si="4"/>
        <v>1.5433359008215963</v>
      </c>
    </row>
    <row r="64" spans="1:9" ht="12.75">
      <c r="A64" s="115">
        <v>2460</v>
      </c>
      <c r="B64" s="116" t="s">
        <v>198</v>
      </c>
      <c r="C64" s="242">
        <f>'- 31 -'!E64</f>
        <v>0</v>
      </c>
      <c r="D64" s="242">
        <v>0</v>
      </c>
      <c r="E64" s="242">
        <f ca="1">IF(AND(CELL("type",D64)="v",D64&gt;0),C64/D64,"")</f>
      </c>
      <c r="F64" s="242">
        <v>0</v>
      </c>
      <c r="G64" s="292">
        <f ca="1" t="shared" si="3"/>
      </c>
      <c r="H64" s="242">
        <v>0</v>
      </c>
      <c r="I64" s="292">
        <f ca="1" t="shared" si="4"/>
      </c>
    </row>
    <row r="65" spans="1:9" ht="12.75">
      <c r="A65" s="112">
        <v>3000</v>
      </c>
      <c r="B65" s="113" t="s">
        <v>199</v>
      </c>
      <c r="C65" s="243">
        <f>'- 31 -'!E65</f>
        <v>0</v>
      </c>
      <c r="D65" s="243">
        <v>0</v>
      </c>
      <c r="E65" s="243">
        <f ca="1">IF(AND(CELL("type",D65)="v",D65&gt;0),C65/D65,"")</f>
      </c>
      <c r="F65" s="243">
        <v>0</v>
      </c>
      <c r="G65" s="291">
        <f ca="1" t="shared" si="3"/>
      </c>
      <c r="H65" s="243">
        <v>0</v>
      </c>
      <c r="I65" s="291">
        <f ca="1" t="shared" si="4"/>
      </c>
    </row>
    <row r="66" spans="3:9" ht="4.5" customHeight="1">
      <c r="C66" s="121"/>
      <c r="D66" s="121"/>
      <c r="E66" s="121"/>
      <c r="F66" s="121"/>
      <c r="G66" s="293"/>
      <c r="H66" s="121"/>
      <c r="I66" s="293"/>
    </row>
    <row r="67" spans="1:9" ht="12.75">
      <c r="A67" s="119"/>
      <c r="B67" s="24" t="s">
        <v>200</v>
      </c>
      <c r="C67" s="25">
        <f>SUM(C11:C65)</f>
        <v>38504103.400000006</v>
      </c>
      <c r="D67" s="25">
        <f>SUM(D11:D65)</f>
        <v>60028.6</v>
      </c>
      <c r="E67" s="25">
        <f>C67/D67</f>
        <v>641.4293086961883</v>
      </c>
      <c r="F67" s="25">
        <f>SUM(F11:F65)</f>
        <v>33084840.5</v>
      </c>
      <c r="G67" s="294">
        <f>C67/F67</f>
        <v>1.1637989731278893</v>
      </c>
      <c r="H67" s="25">
        <f>SUM(H11:H65)</f>
        <v>22264162.5</v>
      </c>
      <c r="I67" s="294">
        <f>C67/H67</f>
        <v>1.7294206957032408</v>
      </c>
    </row>
    <row r="68" spans="3:9" ht="4.5" customHeight="1">
      <c r="C68" s="121"/>
      <c r="D68" s="121"/>
      <c r="E68" s="121"/>
      <c r="F68" s="121"/>
      <c r="G68" s="293"/>
      <c r="H68" s="121"/>
      <c r="I68" s="293"/>
    </row>
    <row r="69" spans="1:9" ht="12.75">
      <c r="A69" s="115">
        <v>2155</v>
      </c>
      <c r="B69" s="116" t="s">
        <v>201</v>
      </c>
      <c r="C69" s="242">
        <f>'- 31 -'!E69</f>
        <v>0</v>
      </c>
      <c r="D69" s="242">
        <v>0</v>
      </c>
      <c r="E69" s="242">
        <f ca="1">IF(AND(CELL("type",D69)="v",D69&gt;0),C69/D69,"")</f>
      </c>
      <c r="F69" s="242">
        <v>0</v>
      </c>
      <c r="G69" s="292">
        <f ca="1">IF(AND(CELL("type",F69)="v",F69&gt;0),C69/F69,"")</f>
      </c>
      <c r="H69" s="242">
        <v>0</v>
      </c>
      <c r="I69" s="292">
        <f ca="1">IF(AND(CELL("type",H69)="v",H69&gt;0),C69/H69,"")</f>
      </c>
    </row>
    <row r="70" spans="1:9" ht="12.75">
      <c r="A70" s="112">
        <v>2408</v>
      </c>
      <c r="B70" s="113" t="s">
        <v>203</v>
      </c>
      <c r="C70" s="243">
        <f>'- 31 -'!E70</f>
        <v>2973</v>
      </c>
      <c r="D70" s="243" t="s">
        <v>195</v>
      </c>
      <c r="E70" s="243">
        <f ca="1">IF(AND(CELL("type",D70)="v",D70&gt;0),C70/D70,"")</f>
      </c>
      <c r="F70" s="243" t="s">
        <v>195</v>
      </c>
      <c r="G70" s="291">
        <f ca="1">IF(AND(CELL("type",F70)="v",F70&gt;0),C70/F70,"")</f>
      </c>
      <c r="H70" s="243" t="s">
        <v>195</v>
      </c>
      <c r="I70" s="291">
        <f ca="1">IF(AND(CELL("type",H70)="v",H70&gt;0),C70/H70,"")</f>
      </c>
    </row>
    <row r="71" ht="6.75" customHeight="1"/>
    <row r="72" spans="1:9" ht="12" customHeight="1">
      <c r="A72" s="5"/>
      <c r="B72" s="5"/>
      <c r="C72" s="20"/>
      <c r="D72" s="20"/>
      <c r="E72" s="20"/>
      <c r="F72" s="20"/>
      <c r="H72" s="20"/>
      <c r="I72" s="20"/>
    </row>
    <row r="73" spans="1:9" ht="12" customHeight="1">
      <c r="A73" s="5"/>
      <c r="B73" s="5"/>
      <c r="C73" s="20"/>
      <c r="D73" s="20"/>
      <c r="E73" s="20"/>
      <c r="F73" s="20"/>
      <c r="G73" s="20"/>
      <c r="H73" s="20"/>
      <c r="I73" s="20"/>
    </row>
    <row r="74" spans="1:9" ht="12" customHeight="1">
      <c r="A74" s="5"/>
      <c r="B74" s="5"/>
      <c r="C74" s="20"/>
      <c r="D74" s="20"/>
      <c r="E74" s="20"/>
      <c r="F74" s="20"/>
      <c r="G74" s="20"/>
      <c r="H74" s="20"/>
      <c r="I74" s="20"/>
    </row>
    <row r="75" spans="1:9" ht="12" customHeight="1">
      <c r="A75" s="5"/>
      <c r="B75" s="5"/>
      <c r="C75" s="20"/>
      <c r="D75" s="20"/>
      <c r="E75" s="20"/>
      <c r="F75" s="20"/>
      <c r="G75" s="20"/>
      <c r="H75" s="20"/>
      <c r="I75" s="20"/>
    </row>
    <row r="76" spans="1:9" ht="12" customHeight="1">
      <c r="A76" s="5"/>
      <c r="B76" s="5"/>
      <c r="C76" s="20"/>
      <c r="D76" s="20"/>
      <c r="E76" s="20"/>
      <c r="F76" s="20"/>
      <c r="G76" s="20"/>
      <c r="H76" s="20"/>
      <c r="I76" s="20"/>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34.xml><?xml version="1.0" encoding="utf-8"?>
<worksheet xmlns="http://schemas.openxmlformats.org/spreadsheetml/2006/main" xmlns:r="http://schemas.openxmlformats.org/officeDocument/2006/relationships">
  <sheetPr codeName="Sheet34">
    <pageSetUpPr fitToPage="1"/>
  </sheetPr>
  <dimension ref="A1:H77"/>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20.83203125" style="97" customWidth="1"/>
    <col min="4" max="4" width="15.83203125" style="97" customWidth="1"/>
    <col min="5" max="5" width="20.83203125" style="97" customWidth="1"/>
    <col min="6" max="6" width="15.83203125" style="97" customWidth="1"/>
    <col min="7" max="7" width="23.83203125" style="97" customWidth="1"/>
    <col min="8" max="16384" width="15.83203125" style="97" customWidth="1"/>
  </cols>
  <sheetData>
    <row r="1" spans="1:7" ht="6.75" customHeight="1">
      <c r="A1" s="20"/>
      <c r="B1" s="95"/>
      <c r="C1" s="161"/>
      <c r="D1" s="161"/>
      <c r="E1" s="161"/>
      <c r="F1" s="161"/>
      <c r="G1" s="161"/>
    </row>
    <row r="2" spans="1:7" ht="12.75">
      <c r="A2" s="66" t="s">
        <v>407</v>
      </c>
      <c r="B2" s="223"/>
      <c r="C2" s="224"/>
      <c r="D2" s="225"/>
      <c r="E2" s="224"/>
      <c r="F2" s="224"/>
      <c r="G2" s="224"/>
    </row>
    <row r="3" spans="1:7" ht="12.75">
      <c r="A3" s="70" t="str">
        <f>YEAR</f>
        <v>OPERATING FUND ACTUAL 1997/98</v>
      </c>
      <c r="B3" s="226"/>
      <c r="C3" s="227"/>
      <c r="D3" s="228"/>
      <c r="E3" s="227"/>
      <c r="F3" s="227"/>
      <c r="G3" s="227"/>
    </row>
    <row r="4" spans="1:7" ht="12.75">
      <c r="A4" s="9"/>
      <c r="C4" s="161"/>
      <c r="D4" s="161"/>
      <c r="E4" s="203"/>
      <c r="F4" s="161"/>
      <c r="G4" s="161"/>
    </row>
    <row r="5" spans="1:7" ht="12.75">
      <c r="A5" s="9"/>
      <c r="C5" s="65"/>
      <c r="D5" s="161"/>
      <c r="E5" s="161"/>
      <c r="F5" s="161"/>
      <c r="G5" s="161"/>
    </row>
    <row r="6" spans="1:7" ht="12.75">
      <c r="A6" s="9"/>
      <c r="C6" s="229"/>
      <c r="D6" s="230"/>
      <c r="E6" s="74" t="s">
        <v>38</v>
      </c>
      <c r="F6" s="75"/>
      <c r="G6" s="161"/>
    </row>
    <row r="7" spans="3:8" ht="12.75">
      <c r="C7" s="77" t="s">
        <v>76</v>
      </c>
      <c r="D7" s="79"/>
      <c r="E7" s="78" t="s">
        <v>85</v>
      </c>
      <c r="F7" s="79"/>
      <c r="G7" s="161"/>
      <c r="H7" s="63" t="s">
        <v>79</v>
      </c>
    </row>
    <row r="8" spans="1:8" ht="12.75">
      <c r="A8" s="109"/>
      <c r="B8" s="54"/>
      <c r="C8" s="231" t="s">
        <v>3</v>
      </c>
      <c r="D8" s="232" t="s">
        <v>114</v>
      </c>
      <c r="E8" s="231" t="s">
        <v>3</v>
      </c>
      <c r="F8" s="231" t="s">
        <v>114</v>
      </c>
      <c r="G8" s="203"/>
      <c r="H8" s="63" t="s">
        <v>120</v>
      </c>
    </row>
    <row r="9" spans="1:8" ht="12.75">
      <c r="A9" s="60" t="s">
        <v>121</v>
      </c>
      <c r="B9" s="61" t="s">
        <v>122</v>
      </c>
      <c r="C9" s="84" t="s">
        <v>123</v>
      </c>
      <c r="D9" s="85" t="s">
        <v>136</v>
      </c>
      <c r="E9" s="85" t="s">
        <v>123</v>
      </c>
      <c r="F9" s="85" t="s">
        <v>136</v>
      </c>
      <c r="H9" s="63" t="s">
        <v>434</v>
      </c>
    </row>
    <row r="10" spans="1:8" ht="4.5" customHeight="1">
      <c r="A10" s="86"/>
      <c r="B10" s="86"/>
      <c r="H10" s="5"/>
    </row>
    <row r="11" spans="1:8" ht="12.75">
      <c r="A11" s="112">
        <v>1</v>
      </c>
      <c r="B11" s="113" t="s">
        <v>144</v>
      </c>
      <c r="C11" s="113">
        <f>'- 33 -'!E11</f>
        <v>17355513</v>
      </c>
      <c r="D11" s="446">
        <f>C11/H11</f>
        <v>3.5554026182395058</v>
      </c>
      <c r="E11" s="113">
        <f>'- 33 -'!G11</f>
        <v>6526545</v>
      </c>
      <c r="F11" s="446">
        <f aca="true" t="shared" si="0" ref="F11:F16">E11/H11</f>
        <v>1.3370100429216905</v>
      </c>
      <c r="H11" s="397">
        <v>4881448</v>
      </c>
    </row>
    <row r="12" spans="1:8" ht="12.75">
      <c r="A12" s="115">
        <v>2</v>
      </c>
      <c r="B12" s="116" t="s">
        <v>145</v>
      </c>
      <c r="C12" s="116">
        <f>'- 33 -'!E12</f>
        <v>4078072</v>
      </c>
      <c r="D12" s="447">
        <f aca="true" t="shared" si="1" ref="D12:D65">C12/H12</f>
        <v>2.7279168394718183</v>
      </c>
      <c r="E12" s="116">
        <f>'- 33 -'!G12</f>
        <v>748227</v>
      </c>
      <c r="F12" s="447">
        <f t="shared" si="0"/>
        <v>0.5005063748377861</v>
      </c>
      <c r="H12" s="397">
        <v>1494940</v>
      </c>
    </row>
    <row r="13" spans="1:8" ht="12.75">
      <c r="A13" s="112">
        <v>3</v>
      </c>
      <c r="B13" s="113" t="s">
        <v>146</v>
      </c>
      <c r="C13" s="113">
        <f>'- 33 -'!E13</f>
        <v>3382527</v>
      </c>
      <c r="D13" s="446">
        <f t="shared" si="1"/>
        <v>4.455072288156912</v>
      </c>
      <c r="E13" s="113">
        <f>'- 33 -'!G13</f>
        <v>184512</v>
      </c>
      <c r="F13" s="446">
        <f t="shared" si="0"/>
        <v>0.24301780829315128</v>
      </c>
      <c r="H13" s="397">
        <v>759253</v>
      </c>
    </row>
    <row r="14" spans="1:8" ht="12.75">
      <c r="A14" s="115">
        <v>4</v>
      </c>
      <c r="B14" s="116" t="s">
        <v>147</v>
      </c>
      <c r="C14" s="116">
        <f>'- 33 -'!E14</f>
        <v>2938300</v>
      </c>
      <c r="D14" s="447">
        <f t="shared" si="1"/>
        <v>3.6922825602070883</v>
      </c>
      <c r="E14" s="116">
        <f>'- 33 -'!G14</f>
        <v>117721</v>
      </c>
      <c r="F14" s="447">
        <f t="shared" si="0"/>
        <v>0.14792880075898943</v>
      </c>
      <c r="H14" s="397">
        <v>795795</v>
      </c>
    </row>
    <row r="15" spans="1:8" ht="12.75">
      <c r="A15" s="112">
        <v>5</v>
      </c>
      <c r="B15" s="113" t="s">
        <v>148</v>
      </c>
      <c r="C15" s="113">
        <f>'- 33 -'!E15</f>
        <v>3193411</v>
      </c>
      <c r="D15" s="446">
        <f t="shared" si="1"/>
        <v>3.6994172980236786</v>
      </c>
      <c r="E15" s="113">
        <f>'- 33 -'!G15</f>
        <v>320374</v>
      </c>
      <c r="F15" s="446">
        <f t="shared" si="0"/>
        <v>0.37113829614698457</v>
      </c>
      <c r="H15" s="397">
        <v>863220</v>
      </c>
    </row>
    <row r="16" spans="1:8" ht="12.75">
      <c r="A16" s="115">
        <v>6</v>
      </c>
      <c r="B16" s="116" t="s">
        <v>149</v>
      </c>
      <c r="C16" s="116">
        <f>'- 33 -'!E16</f>
        <v>5214500</v>
      </c>
      <c r="D16" s="447">
        <f t="shared" si="1"/>
        <v>4.14360909186265</v>
      </c>
      <c r="E16" s="116">
        <f>'- 33 -'!G16</f>
        <v>160101</v>
      </c>
      <c r="F16" s="447">
        <f t="shared" si="0"/>
        <v>0.12722139403898783</v>
      </c>
      <c r="H16" s="397">
        <v>1258444</v>
      </c>
    </row>
    <row r="17" spans="1:8" ht="12.75">
      <c r="A17" s="112">
        <v>8</v>
      </c>
      <c r="B17" s="113" t="s">
        <v>150</v>
      </c>
      <c r="C17" s="113">
        <f>'- 33 -'!E17</f>
        <v>838014</v>
      </c>
      <c r="D17" s="446">
        <f t="shared" si="1"/>
        <v>4.3610674549069</v>
      </c>
      <c r="E17" s="113">
        <f>'- 33 -'!G17</f>
        <v>53276</v>
      </c>
      <c r="F17" s="446">
        <f aca="true" t="shared" si="2" ref="F17:F65">E17/H17</f>
        <v>0.27725101218788706</v>
      </c>
      <c r="H17" s="397">
        <v>192158</v>
      </c>
    </row>
    <row r="18" spans="1:8" ht="12.75">
      <c r="A18" s="115">
        <v>9</v>
      </c>
      <c r="B18" s="116" t="s">
        <v>151</v>
      </c>
      <c r="C18" s="17">
        <f>'- 33 -'!E18</f>
        <v>6173279</v>
      </c>
      <c r="D18" s="448">
        <f t="shared" si="1"/>
        <v>3.992182195141825</v>
      </c>
      <c r="E18" s="116">
        <f>'- 33 -'!G18</f>
        <v>228811</v>
      </c>
      <c r="F18" s="448">
        <f t="shared" si="2"/>
        <v>0.14796920732929714</v>
      </c>
      <c r="H18" s="397">
        <v>1546342</v>
      </c>
    </row>
    <row r="19" spans="1:8" ht="12.75">
      <c r="A19" s="112">
        <v>10</v>
      </c>
      <c r="B19" s="113" t="s">
        <v>152</v>
      </c>
      <c r="C19" s="113">
        <f>'- 33 -'!E19</f>
        <v>5230243</v>
      </c>
      <c r="D19" s="446">
        <f t="shared" si="1"/>
        <v>4.899437855438639</v>
      </c>
      <c r="E19" s="113">
        <f>'- 33 -'!G19</f>
        <v>182209</v>
      </c>
      <c r="F19" s="446">
        <f t="shared" si="2"/>
        <v>0.17068454987686402</v>
      </c>
      <c r="H19" s="5">
        <v>1067519</v>
      </c>
    </row>
    <row r="20" spans="1:8" ht="12.75">
      <c r="A20" s="115">
        <v>11</v>
      </c>
      <c r="B20" s="116" t="s">
        <v>153</v>
      </c>
      <c r="C20" s="116">
        <f>'- 33 -'!E20</f>
        <v>2584856</v>
      </c>
      <c r="D20" s="447">
        <f t="shared" si="1"/>
        <v>4.137225903518038</v>
      </c>
      <c r="E20" s="116">
        <f>'- 33 -'!G20</f>
        <v>133056</v>
      </c>
      <c r="F20" s="447">
        <f t="shared" si="2"/>
        <v>0.21296456352636128</v>
      </c>
      <c r="H20" s="397">
        <v>624780</v>
      </c>
    </row>
    <row r="21" spans="1:8" ht="12.75">
      <c r="A21" s="112">
        <v>12</v>
      </c>
      <c r="B21" s="113" t="s">
        <v>154</v>
      </c>
      <c r="C21" s="113">
        <f>'- 33 -'!E21</f>
        <v>3918138</v>
      </c>
      <c r="D21" s="446">
        <f t="shared" si="1"/>
        <v>3.347968859346682</v>
      </c>
      <c r="E21" s="113">
        <f>'- 33 -'!G21</f>
        <v>152167</v>
      </c>
      <c r="F21" s="446">
        <f t="shared" si="2"/>
        <v>0.13002359218082837</v>
      </c>
      <c r="H21" s="397">
        <v>1170303</v>
      </c>
    </row>
    <row r="22" spans="1:8" ht="12.75">
      <c r="A22" s="115">
        <v>13</v>
      </c>
      <c r="B22" s="116" t="s">
        <v>155</v>
      </c>
      <c r="C22" s="116">
        <f>'- 33 -'!E22</f>
        <v>1527215.72</v>
      </c>
      <c r="D22" s="447">
        <f t="shared" si="1"/>
        <v>4.2296240126732325</v>
      </c>
      <c r="E22" s="116">
        <f>'- 33 -'!G22</f>
        <v>112054</v>
      </c>
      <c r="F22" s="447">
        <f t="shared" si="2"/>
        <v>0.31033355858600403</v>
      </c>
      <c r="H22" s="397">
        <v>361076</v>
      </c>
    </row>
    <row r="23" spans="1:8" ht="12.75">
      <c r="A23" s="112">
        <v>14</v>
      </c>
      <c r="B23" s="113" t="s">
        <v>156</v>
      </c>
      <c r="C23" s="113">
        <f>'- 33 -'!E23</f>
        <v>1891534</v>
      </c>
      <c r="D23" s="446">
        <f t="shared" si="1"/>
        <v>3.8865034015282736</v>
      </c>
      <c r="E23" s="113">
        <f>'- 33 -'!G23</f>
        <v>142398</v>
      </c>
      <c r="F23" s="446">
        <f t="shared" si="2"/>
        <v>0.29258279860199343</v>
      </c>
      <c r="H23" s="397">
        <v>486693</v>
      </c>
    </row>
    <row r="24" spans="1:8" ht="12.75">
      <c r="A24" s="115">
        <v>15</v>
      </c>
      <c r="B24" s="116" t="s">
        <v>157</v>
      </c>
      <c r="C24" s="116">
        <f>'- 33 -'!E24</f>
        <v>2425597</v>
      </c>
      <c r="D24" s="447">
        <f t="shared" si="1"/>
        <v>3.505061218709675</v>
      </c>
      <c r="E24" s="116">
        <f>'- 33 -'!G24</f>
        <v>105228</v>
      </c>
      <c r="F24" s="447">
        <f t="shared" si="2"/>
        <v>0.15205765092980475</v>
      </c>
      <c r="H24" s="397">
        <v>692027</v>
      </c>
    </row>
    <row r="25" spans="1:8" ht="12.75">
      <c r="A25" s="112">
        <v>16</v>
      </c>
      <c r="B25" s="113" t="s">
        <v>158</v>
      </c>
      <c r="C25" s="113">
        <f>'- 33 -'!E25</f>
        <v>534929</v>
      </c>
      <c r="D25" s="446">
        <f t="shared" si="1"/>
        <v>3.8079743158973773</v>
      </c>
      <c r="E25" s="113">
        <f>'- 33 -'!G25</f>
        <v>33736</v>
      </c>
      <c r="F25" s="446">
        <f t="shared" si="2"/>
        <v>0.24015490190495173</v>
      </c>
      <c r="H25" s="397">
        <v>140476</v>
      </c>
    </row>
    <row r="26" spans="1:8" ht="12.75">
      <c r="A26" s="115">
        <v>17</v>
      </c>
      <c r="B26" s="116" t="s">
        <v>159</v>
      </c>
      <c r="C26" s="116">
        <f>'- 33 -'!E26</f>
        <v>272339</v>
      </c>
      <c r="D26" s="447">
        <f t="shared" si="1"/>
        <v>2.6290085915628922</v>
      </c>
      <c r="E26" s="116">
        <f>'- 33 -'!G26</f>
        <v>44906</v>
      </c>
      <c r="F26" s="447">
        <f t="shared" si="2"/>
        <v>0.43349744183801525</v>
      </c>
      <c r="H26" s="397">
        <v>103590</v>
      </c>
    </row>
    <row r="27" spans="1:8" ht="12.75">
      <c r="A27" s="112">
        <v>18</v>
      </c>
      <c r="B27" s="113" t="s">
        <v>160</v>
      </c>
      <c r="C27" s="113">
        <f>'- 33 -'!E27</f>
        <v>607012</v>
      </c>
      <c r="D27" s="446">
        <f t="shared" si="1"/>
        <v>3.1437553409120333</v>
      </c>
      <c r="E27" s="113">
        <f>'- 33 -'!G27</f>
        <v>48079</v>
      </c>
      <c r="F27" s="446">
        <f t="shared" si="2"/>
        <v>0.249004324520289</v>
      </c>
      <c r="H27" s="397">
        <v>193085</v>
      </c>
    </row>
    <row r="28" spans="1:8" ht="12.75">
      <c r="A28" s="115">
        <v>19</v>
      </c>
      <c r="B28" s="116" t="s">
        <v>161</v>
      </c>
      <c r="C28" s="116">
        <f>'- 33 -'!E28</f>
        <v>945665</v>
      </c>
      <c r="D28" s="447">
        <f t="shared" si="1"/>
        <v>3.6128419757708663</v>
      </c>
      <c r="E28" s="116">
        <f>'- 33 -'!G28</f>
        <v>291362</v>
      </c>
      <c r="F28" s="447">
        <f t="shared" si="2"/>
        <v>1.1131265974151006</v>
      </c>
      <c r="H28" s="397">
        <v>261751</v>
      </c>
    </row>
    <row r="29" spans="1:8" ht="12.75">
      <c r="A29" s="112">
        <v>20</v>
      </c>
      <c r="B29" s="113" t="s">
        <v>162</v>
      </c>
      <c r="C29" s="113">
        <f>'- 33 -'!E29</f>
        <v>491024</v>
      </c>
      <c r="D29" s="446">
        <f t="shared" si="1"/>
        <v>2.7656312484158945</v>
      </c>
      <c r="E29" s="113">
        <f>'- 33 -'!G29</f>
        <v>54672</v>
      </c>
      <c r="F29" s="446">
        <f t="shared" si="2"/>
        <v>0.30793320003379426</v>
      </c>
      <c r="H29" s="397">
        <v>177545</v>
      </c>
    </row>
    <row r="30" spans="1:8" ht="12.75">
      <c r="A30" s="115">
        <v>21</v>
      </c>
      <c r="B30" s="116" t="s">
        <v>163</v>
      </c>
      <c r="C30" s="116">
        <f>'- 33 -'!E30</f>
        <v>1618205</v>
      </c>
      <c r="D30" s="447">
        <f t="shared" si="1"/>
        <v>3.9218468637682284</v>
      </c>
      <c r="E30" s="116">
        <f>'- 33 -'!G30</f>
        <v>342620</v>
      </c>
      <c r="F30" s="447">
        <f t="shared" si="2"/>
        <v>0.83036646930659</v>
      </c>
      <c r="H30" s="397">
        <v>412613</v>
      </c>
    </row>
    <row r="31" spans="1:8" ht="12.75">
      <c r="A31" s="112">
        <v>22</v>
      </c>
      <c r="B31" s="113" t="s">
        <v>164</v>
      </c>
      <c r="C31" s="113">
        <f>'- 33 -'!E31</f>
        <v>1146738</v>
      </c>
      <c r="D31" s="446">
        <f t="shared" si="1"/>
        <v>4.6605893111156265</v>
      </c>
      <c r="E31" s="113">
        <f>'- 33 -'!G31</f>
        <v>251929</v>
      </c>
      <c r="F31" s="446">
        <f t="shared" si="2"/>
        <v>1.0238935175777282</v>
      </c>
      <c r="H31" s="397">
        <v>246050</v>
      </c>
    </row>
    <row r="32" spans="1:8" ht="12.75">
      <c r="A32" s="115">
        <v>23</v>
      </c>
      <c r="B32" s="116" t="s">
        <v>165</v>
      </c>
      <c r="C32" s="116">
        <f>'- 33 -'!E32</f>
        <v>792631</v>
      </c>
      <c r="D32" s="447">
        <f t="shared" si="1"/>
        <v>3.609529404264233</v>
      </c>
      <c r="E32" s="116">
        <f>'- 33 -'!G32</f>
        <v>87659</v>
      </c>
      <c r="F32" s="447">
        <f t="shared" si="2"/>
        <v>0.39918668087470516</v>
      </c>
      <c r="H32" s="397">
        <v>219594</v>
      </c>
    </row>
    <row r="33" spans="1:8" ht="12.75">
      <c r="A33" s="112">
        <v>24</v>
      </c>
      <c r="B33" s="113" t="s">
        <v>166</v>
      </c>
      <c r="C33" s="113">
        <f>'- 33 -'!E33</f>
        <v>2271513</v>
      </c>
      <c r="D33" s="446">
        <f t="shared" si="1"/>
        <v>4.005475205518584</v>
      </c>
      <c r="E33" s="113">
        <f>'- 33 -'!G33</f>
        <v>104532</v>
      </c>
      <c r="F33" s="446">
        <f t="shared" si="2"/>
        <v>0.1843266290720188</v>
      </c>
      <c r="H33" s="397">
        <v>567102</v>
      </c>
    </row>
    <row r="34" spans="1:8" ht="12.75">
      <c r="A34" s="115">
        <v>25</v>
      </c>
      <c r="B34" s="116" t="s">
        <v>167</v>
      </c>
      <c r="C34" s="116">
        <f>'- 33 -'!E34</f>
        <v>772674</v>
      </c>
      <c r="D34" s="447">
        <f t="shared" si="1"/>
        <v>3.4199707874120304</v>
      </c>
      <c r="E34" s="116">
        <f>'- 33 -'!G34</f>
        <v>96014</v>
      </c>
      <c r="F34" s="447">
        <f t="shared" si="2"/>
        <v>0.4249723365644226</v>
      </c>
      <c r="H34" s="397">
        <v>225930</v>
      </c>
    </row>
    <row r="35" spans="1:8" ht="12.75">
      <c r="A35" s="112">
        <v>26</v>
      </c>
      <c r="B35" s="113" t="s">
        <v>168</v>
      </c>
      <c r="C35" s="113">
        <f>'- 33 -'!E35</f>
        <v>1152980</v>
      </c>
      <c r="D35" s="446">
        <f t="shared" si="1"/>
        <v>3.6250051090507225</v>
      </c>
      <c r="E35" s="113">
        <f>'- 33 -'!G35</f>
        <v>51192</v>
      </c>
      <c r="F35" s="446">
        <f t="shared" si="2"/>
        <v>0.16094924590411333</v>
      </c>
      <c r="H35" s="397">
        <v>318063</v>
      </c>
    </row>
    <row r="36" spans="1:8" ht="12.75">
      <c r="A36" s="115">
        <v>27</v>
      </c>
      <c r="B36" s="116" t="s">
        <v>169</v>
      </c>
      <c r="C36" s="116">
        <f>'- 33 -'!E36</f>
        <v>482148</v>
      </c>
      <c r="D36" s="447">
        <f t="shared" si="1"/>
        <v>3.8180565564099114</v>
      </c>
      <c r="E36" s="116">
        <f>'- 33 -'!G36</f>
        <v>147017</v>
      </c>
      <c r="F36" s="447">
        <f t="shared" si="2"/>
        <v>1.164205224855679</v>
      </c>
      <c r="H36" s="397">
        <v>126281</v>
      </c>
    </row>
    <row r="37" spans="1:8" ht="12.75">
      <c r="A37" s="112">
        <v>28</v>
      </c>
      <c r="B37" s="113" t="s">
        <v>170</v>
      </c>
      <c r="C37" s="113">
        <f>'- 33 -'!E37</f>
        <v>402268</v>
      </c>
      <c r="D37" s="446">
        <f t="shared" si="1"/>
        <v>2.5593474830762966</v>
      </c>
      <c r="E37" s="113">
        <f>'- 33 -'!G37</f>
        <v>37364</v>
      </c>
      <c r="F37" s="446">
        <f t="shared" si="2"/>
        <v>0.2377207716190767</v>
      </c>
      <c r="H37" s="397">
        <v>157176</v>
      </c>
    </row>
    <row r="38" spans="1:8" ht="12.75">
      <c r="A38" s="115">
        <v>29</v>
      </c>
      <c r="B38" s="116" t="s">
        <v>171</v>
      </c>
      <c r="C38" s="116">
        <f>'- 33 -'!E38</f>
        <v>731759.62</v>
      </c>
      <c r="D38" s="447">
        <f t="shared" si="1"/>
        <v>3.0243499644563476</v>
      </c>
      <c r="E38" s="116">
        <f>'- 33 -'!G38</f>
        <v>179343</v>
      </c>
      <c r="F38" s="447">
        <f t="shared" si="2"/>
        <v>0.7412215444130338</v>
      </c>
      <c r="H38" s="397">
        <v>241956</v>
      </c>
    </row>
    <row r="39" spans="1:8" ht="12.75">
      <c r="A39" s="112">
        <v>30</v>
      </c>
      <c r="B39" s="113" t="s">
        <v>172</v>
      </c>
      <c r="C39" s="113">
        <f>'- 33 -'!E39</f>
        <v>658140</v>
      </c>
      <c r="D39" s="446">
        <f t="shared" si="1"/>
        <v>3.1353437187366016</v>
      </c>
      <c r="E39" s="113">
        <f>'- 33 -'!G39</f>
        <v>88397</v>
      </c>
      <c r="F39" s="446">
        <f t="shared" si="2"/>
        <v>0.4211185746272212</v>
      </c>
      <c r="H39" s="397">
        <v>209910</v>
      </c>
    </row>
    <row r="40" spans="1:8" ht="12.75">
      <c r="A40" s="115">
        <v>31</v>
      </c>
      <c r="B40" s="116" t="s">
        <v>173</v>
      </c>
      <c r="C40" s="116">
        <f>'- 33 -'!E40</f>
        <v>837233</v>
      </c>
      <c r="D40" s="447">
        <f t="shared" si="1"/>
        <v>3.5212477814321645</v>
      </c>
      <c r="E40" s="116">
        <f>'- 33 -'!G40</f>
        <v>142349</v>
      </c>
      <c r="F40" s="447">
        <f t="shared" si="2"/>
        <v>0.5986936736118705</v>
      </c>
      <c r="H40" s="397">
        <v>237766</v>
      </c>
    </row>
    <row r="41" spans="1:8" ht="12.75">
      <c r="A41" s="112">
        <v>32</v>
      </c>
      <c r="B41" s="113" t="s">
        <v>174</v>
      </c>
      <c r="C41" s="113">
        <f>'- 33 -'!E41</f>
        <v>558151</v>
      </c>
      <c r="D41" s="446">
        <f t="shared" si="1"/>
        <v>2.4180280640647407</v>
      </c>
      <c r="E41" s="113">
        <f>'- 33 -'!G41</f>
        <v>99793</v>
      </c>
      <c r="F41" s="446">
        <f t="shared" si="2"/>
        <v>0.43232436132375046</v>
      </c>
      <c r="H41" s="397">
        <v>230829</v>
      </c>
    </row>
    <row r="42" spans="1:8" ht="12.75">
      <c r="A42" s="115">
        <v>33</v>
      </c>
      <c r="B42" s="116" t="s">
        <v>175</v>
      </c>
      <c r="C42" s="116">
        <f>'- 33 -'!E42</f>
        <v>1084981</v>
      </c>
      <c r="D42" s="447">
        <f t="shared" si="1"/>
        <v>2.164520395725147</v>
      </c>
      <c r="E42" s="116">
        <f>'- 33 -'!G42</f>
        <v>100775</v>
      </c>
      <c r="F42" s="447">
        <f t="shared" si="2"/>
        <v>0.20104457394111205</v>
      </c>
      <c r="H42" s="397">
        <v>501257</v>
      </c>
    </row>
    <row r="43" spans="1:8" ht="12.75">
      <c r="A43" s="112">
        <v>34</v>
      </c>
      <c r="B43" s="113" t="s">
        <v>176</v>
      </c>
      <c r="C43" s="113">
        <f>'- 33 -'!E43</f>
        <v>597518</v>
      </c>
      <c r="D43" s="446">
        <f t="shared" si="1"/>
        <v>3.0565613058668863</v>
      </c>
      <c r="E43" s="113">
        <f>'- 33 -'!G43</f>
        <v>51358</v>
      </c>
      <c r="F43" s="446">
        <f t="shared" si="2"/>
        <v>0.26271823701831837</v>
      </c>
      <c r="H43" s="397">
        <v>195487</v>
      </c>
    </row>
    <row r="44" spans="1:8" ht="12.75">
      <c r="A44" s="115">
        <v>35</v>
      </c>
      <c r="B44" s="116" t="s">
        <v>177</v>
      </c>
      <c r="C44" s="116">
        <f>'- 33 -'!E44</f>
        <v>1150173</v>
      </c>
      <c r="D44" s="447">
        <f t="shared" si="1"/>
        <v>3.4235822548190833</v>
      </c>
      <c r="E44" s="116">
        <f>'- 33 -'!G44</f>
        <v>120872</v>
      </c>
      <c r="F44" s="447">
        <f t="shared" si="2"/>
        <v>0.359785209967972</v>
      </c>
      <c r="H44" s="397">
        <v>335956</v>
      </c>
    </row>
    <row r="45" spans="1:8" ht="12.75">
      <c r="A45" s="112">
        <v>36</v>
      </c>
      <c r="B45" s="113" t="s">
        <v>178</v>
      </c>
      <c r="C45" s="113">
        <f>'- 33 -'!E45</f>
        <v>760473</v>
      </c>
      <c r="D45" s="446">
        <f t="shared" si="1"/>
        <v>3.03779704957717</v>
      </c>
      <c r="E45" s="113">
        <f>'- 33 -'!G45</f>
        <v>38809</v>
      </c>
      <c r="F45" s="446">
        <f t="shared" si="2"/>
        <v>0.15502702357222464</v>
      </c>
      <c r="H45" s="397">
        <v>250337</v>
      </c>
    </row>
    <row r="46" spans="1:8" ht="12.75">
      <c r="A46" s="115">
        <v>37</v>
      </c>
      <c r="B46" s="116" t="s">
        <v>179</v>
      </c>
      <c r="C46" s="116">
        <f>'- 33 -'!E46</f>
        <v>531136.07</v>
      </c>
      <c r="D46" s="447">
        <f t="shared" si="1"/>
        <v>2.8774450391687343</v>
      </c>
      <c r="E46" s="116">
        <f>'- 33 -'!G46</f>
        <v>69413</v>
      </c>
      <c r="F46" s="447">
        <f t="shared" si="2"/>
        <v>0.3760469374708808</v>
      </c>
      <c r="H46" s="397">
        <v>184586</v>
      </c>
    </row>
    <row r="47" spans="1:8" ht="12.75">
      <c r="A47" s="112">
        <v>38</v>
      </c>
      <c r="B47" s="113" t="s">
        <v>180</v>
      </c>
      <c r="C47" s="113">
        <f>'- 33 -'!E47</f>
        <v>801969</v>
      </c>
      <c r="D47" s="446">
        <f t="shared" si="1"/>
        <v>3.3974395363713774</v>
      </c>
      <c r="E47" s="113">
        <f>'- 33 -'!G47</f>
        <v>42479</v>
      </c>
      <c r="F47" s="446">
        <f t="shared" si="2"/>
        <v>0.17995687372644048</v>
      </c>
      <c r="H47" s="397">
        <v>236051</v>
      </c>
    </row>
    <row r="48" spans="1:8" ht="12.75">
      <c r="A48" s="115">
        <v>39</v>
      </c>
      <c r="B48" s="116" t="s">
        <v>181</v>
      </c>
      <c r="C48" s="116">
        <f>'- 33 -'!E48</f>
        <v>1301805</v>
      </c>
      <c r="D48" s="447">
        <f t="shared" si="1"/>
        <v>4.058564948325046</v>
      </c>
      <c r="E48" s="116">
        <f>'- 33 -'!G48</f>
        <v>100872</v>
      </c>
      <c r="F48" s="447">
        <f t="shared" si="2"/>
        <v>0.3144830166326324</v>
      </c>
      <c r="H48" s="397">
        <v>320755</v>
      </c>
    </row>
    <row r="49" spans="1:8" ht="12.75">
      <c r="A49" s="112">
        <v>40</v>
      </c>
      <c r="B49" s="113" t="s">
        <v>182</v>
      </c>
      <c r="C49" s="113">
        <f>'- 33 -'!E49</f>
        <v>3280038</v>
      </c>
      <c r="D49" s="446">
        <f t="shared" si="1"/>
        <v>3.1734819950521347</v>
      </c>
      <c r="E49" s="113">
        <f>'- 33 -'!G49</f>
        <v>223764</v>
      </c>
      <c r="F49" s="446">
        <f t="shared" si="2"/>
        <v>0.21649475559150408</v>
      </c>
      <c r="H49" s="397">
        <v>1033577</v>
      </c>
    </row>
    <row r="50" spans="1:8" ht="12.75">
      <c r="A50" s="115">
        <v>41</v>
      </c>
      <c r="B50" s="116" t="s">
        <v>183</v>
      </c>
      <c r="C50" s="116">
        <f>'- 33 -'!E50</f>
        <v>1026713</v>
      </c>
      <c r="D50" s="447">
        <f t="shared" si="1"/>
        <v>3.6871244958862883</v>
      </c>
      <c r="E50" s="116">
        <f>'- 33 -'!G50</f>
        <v>189866</v>
      </c>
      <c r="F50" s="447">
        <f t="shared" si="2"/>
        <v>0.6818454422374569</v>
      </c>
      <c r="H50" s="397">
        <v>278459</v>
      </c>
    </row>
    <row r="51" spans="1:8" ht="12.75">
      <c r="A51" s="112">
        <v>42</v>
      </c>
      <c r="B51" s="113" t="s">
        <v>184</v>
      </c>
      <c r="C51" s="113">
        <f>'- 33 -'!E51</f>
        <v>556218.94</v>
      </c>
      <c r="D51" s="446">
        <f t="shared" si="1"/>
        <v>3.4525886705317124</v>
      </c>
      <c r="E51" s="113">
        <f>'- 33 -'!G51</f>
        <v>88161.05</v>
      </c>
      <c r="F51" s="446">
        <f t="shared" si="2"/>
        <v>0.5472374644635076</v>
      </c>
      <c r="H51" s="397">
        <v>161102</v>
      </c>
    </row>
    <row r="52" spans="1:8" ht="12.75">
      <c r="A52" s="115">
        <v>43</v>
      </c>
      <c r="B52" s="116" t="s">
        <v>185</v>
      </c>
      <c r="C52" s="116">
        <f>'- 33 -'!E52</f>
        <v>505470</v>
      </c>
      <c r="D52" s="447">
        <f t="shared" si="1"/>
        <v>3.221523989190843</v>
      </c>
      <c r="E52" s="116">
        <f>'- 33 -'!G52</f>
        <v>72175</v>
      </c>
      <c r="F52" s="447">
        <f t="shared" si="2"/>
        <v>0.4599946464079947</v>
      </c>
      <c r="H52" s="397">
        <v>156904</v>
      </c>
    </row>
    <row r="53" spans="1:8" ht="12.75">
      <c r="A53" s="112">
        <v>44</v>
      </c>
      <c r="B53" s="113" t="s">
        <v>186</v>
      </c>
      <c r="C53" s="113">
        <f>'- 33 -'!E53</f>
        <v>565035</v>
      </c>
      <c r="D53" s="446">
        <f t="shared" si="1"/>
        <v>2.937398302132991</v>
      </c>
      <c r="E53" s="113">
        <f>'- 33 -'!G53</f>
        <v>117061</v>
      </c>
      <c r="F53" s="446">
        <f t="shared" si="2"/>
        <v>0.6085548375693365</v>
      </c>
      <c r="H53" s="397">
        <v>192359</v>
      </c>
    </row>
    <row r="54" spans="1:8" ht="12.75">
      <c r="A54" s="115">
        <v>45</v>
      </c>
      <c r="B54" s="116" t="s">
        <v>187</v>
      </c>
      <c r="C54" s="116">
        <f>'- 33 -'!E54</f>
        <v>1155374</v>
      </c>
      <c r="D54" s="447">
        <f t="shared" si="1"/>
        <v>3.4142963950199916</v>
      </c>
      <c r="E54" s="116">
        <f>'- 33 -'!G54</f>
        <v>35407</v>
      </c>
      <c r="F54" s="447">
        <f t="shared" si="2"/>
        <v>0.1046327790468479</v>
      </c>
      <c r="H54" s="397">
        <v>338393</v>
      </c>
    </row>
    <row r="55" spans="1:8" ht="12.75">
      <c r="A55" s="112">
        <v>46</v>
      </c>
      <c r="B55" s="113" t="s">
        <v>188</v>
      </c>
      <c r="C55" s="113">
        <f>'- 33 -'!E55</f>
        <v>1104820</v>
      </c>
      <c r="D55" s="446">
        <f t="shared" si="1"/>
        <v>4.974381140196846</v>
      </c>
      <c r="E55" s="113">
        <f>'- 33 -'!G55</f>
        <v>125878</v>
      </c>
      <c r="F55" s="446">
        <f t="shared" si="2"/>
        <v>0.5667576158701858</v>
      </c>
      <c r="H55" s="397">
        <v>222102</v>
      </c>
    </row>
    <row r="56" spans="1:8" ht="12.75">
      <c r="A56" s="115">
        <v>47</v>
      </c>
      <c r="B56" s="116" t="s">
        <v>189</v>
      </c>
      <c r="C56" s="116">
        <f>'- 33 -'!E56</f>
        <v>697753</v>
      </c>
      <c r="D56" s="447">
        <f t="shared" si="1"/>
        <v>3.8638266532289323</v>
      </c>
      <c r="E56" s="116">
        <f>'- 33 -'!G56</f>
        <v>134967</v>
      </c>
      <c r="F56" s="447">
        <f t="shared" si="2"/>
        <v>0.7473835181021785</v>
      </c>
      <c r="H56" s="397">
        <v>180586</v>
      </c>
    </row>
    <row r="57" spans="1:8" ht="12.75">
      <c r="A57" s="112">
        <v>48</v>
      </c>
      <c r="B57" s="113" t="s">
        <v>190</v>
      </c>
      <c r="C57" s="113">
        <f>'- 33 -'!E57</f>
        <v>7689365</v>
      </c>
      <c r="D57" s="446">
        <f t="shared" si="1"/>
        <v>6.725364677811811</v>
      </c>
      <c r="E57" s="113">
        <f>'- 33 -'!G57</f>
        <v>1344137</v>
      </c>
      <c r="F57" s="446">
        <f t="shared" si="2"/>
        <v>1.1756252306841897</v>
      </c>
      <c r="H57" s="397">
        <v>1143338</v>
      </c>
    </row>
    <row r="58" spans="1:8" ht="12.75">
      <c r="A58" s="115">
        <v>49</v>
      </c>
      <c r="B58" s="116" t="s">
        <v>191</v>
      </c>
      <c r="C58" s="116">
        <f>'- 33 -'!E58</f>
        <v>2320308</v>
      </c>
      <c r="D58" s="447">
        <f t="shared" si="1"/>
        <v>3.827893057585646</v>
      </c>
      <c r="E58" s="116">
        <f>'- 33 -'!G58</f>
        <v>378410</v>
      </c>
      <c r="F58" s="447">
        <f t="shared" si="2"/>
        <v>0.624276178818064</v>
      </c>
      <c r="H58" s="397">
        <v>606158</v>
      </c>
    </row>
    <row r="59" spans="1:8" ht="12.75">
      <c r="A59" s="112">
        <v>2264</v>
      </c>
      <c r="B59" s="113" t="s">
        <v>192</v>
      </c>
      <c r="C59" s="113">
        <f>'- 33 -'!E59</f>
        <v>271013</v>
      </c>
      <c r="D59" s="446">
        <f t="shared" si="1"/>
        <v>3.522027862972397</v>
      </c>
      <c r="E59" s="113">
        <f>'- 33 -'!G59</f>
        <v>42294</v>
      </c>
      <c r="F59" s="446">
        <f t="shared" si="2"/>
        <v>0.5496439153714197</v>
      </c>
      <c r="H59" s="397">
        <v>76948</v>
      </c>
    </row>
    <row r="60" spans="1:8" ht="12.75">
      <c r="A60" s="115">
        <v>2309</v>
      </c>
      <c r="B60" s="116" t="s">
        <v>193</v>
      </c>
      <c r="C60" s="116">
        <f>'- 33 -'!E60</f>
        <v>289470</v>
      </c>
      <c r="D60" s="447">
        <f t="shared" si="1"/>
        <v>4.801293746890032</v>
      </c>
      <c r="E60" s="116">
        <f>'- 33 -'!G60</f>
        <v>8486</v>
      </c>
      <c r="F60" s="447">
        <f t="shared" si="2"/>
        <v>0.1407530270359927</v>
      </c>
      <c r="H60" s="397">
        <v>60290</v>
      </c>
    </row>
    <row r="61" spans="1:8" ht="12.75">
      <c r="A61" s="112">
        <v>2312</v>
      </c>
      <c r="B61" s="113" t="s">
        <v>194</v>
      </c>
      <c r="C61" s="113">
        <f>'- 33 -'!E61</f>
        <v>244948</v>
      </c>
      <c r="D61" s="446">
        <f t="shared" si="1"/>
        <v>4.130379063806826</v>
      </c>
      <c r="E61" s="113">
        <f>'- 33 -'!G61</f>
        <v>15482</v>
      </c>
      <c r="F61" s="446">
        <f t="shared" si="2"/>
        <v>0.2610616484554162</v>
      </c>
      <c r="H61" s="397">
        <v>59304</v>
      </c>
    </row>
    <row r="62" spans="1:8" ht="12.75">
      <c r="A62" s="115">
        <v>2355</v>
      </c>
      <c r="B62" s="116" t="s">
        <v>196</v>
      </c>
      <c r="C62" s="116">
        <f>'- 33 -'!E62</f>
        <v>2428723</v>
      </c>
      <c r="D62" s="447">
        <f t="shared" si="1"/>
        <v>5.271924721613233</v>
      </c>
      <c r="E62" s="116">
        <f>'- 33 -'!G62</f>
        <v>58688</v>
      </c>
      <c r="F62" s="447">
        <f t="shared" si="2"/>
        <v>0.12739152141353188</v>
      </c>
      <c r="H62" s="397">
        <v>460690</v>
      </c>
    </row>
    <row r="63" spans="1:8" ht="12.75">
      <c r="A63" s="112">
        <v>2439</v>
      </c>
      <c r="B63" s="113" t="s">
        <v>197</v>
      </c>
      <c r="C63" s="113">
        <f>'- 33 -'!E63</f>
        <v>102290.39</v>
      </c>
      <c r="D63" s="446">
        <f t="shared" si="1"/>
        <v>3.6870702519554484</v>
      </c>
      <c r="E63" s="113">
        <f>'- 33 -'!G63</f>
        <v>12699.49</v>
      </c>
      <c r="F63" s="446">
        <f t="shared" si="2"/>
        <v>0.45775474894567997</v>
      </c>
      <c r="H63" s="397">
        <v>27743</v>
      </c>
    </row>
    <row r="64" spans="1:8" ht="12.75">
      <c r="A64" s="115">
        <v>2460</v>
      </c>
      <c r="B64" s="116" t="s">
        <v>198</v>
      </c>
      <c r="C64" s="116">
        <f>'- 33 -'!E64</f>
        <v>292325</v>
      </c>
      <c r="D64" s="447">
        <f t="shared" si="1"/>
        <v>3.4351167463777483</v>
      </c>
      <c r="E64" s="116">
        <f>'- 33 -'!G64</f>
        <v>8629</v>
      </c>
      <c r="F64" s="447">
        <f t="shared" si="2"/>
        <v>0.10139954641065112</v>
      </c>
      <c r="H64" s="397">
        <v>85099</v>
      </c>
    </row>
    <row r="65" spans="1:8" ht="12.75">
      <c r="A65" s="112">
        <v>3000</v>
      </c>
      <c r="B65" s="113" t="s">
        <v>199</v>
      </c>
      <c r="C65" s="113">
        <f>'- 33 -'!E65</f>
        <v>555748</v>
      </c>
      <c r="D65" s="446">
        <f t="shared" si="1"/>
        <v>6.351405714285714</v>
      </c>
      <c r="E65" s="113">
        <f>'- 33 -'!G65</f>
        <v>22252</v>
      </c>
      <c r="F65" s="446">
        <f t="shared" si="2"/>
        <v>0.25430857142857144</v>
      </c>
      <c r="H65" s="397">
        <v>87500</v>
      </c>
    </row>
    <row r="66" ht="4.5" customHeight="1">
      <c r="H66" s="5"/>
    </row>
    <row r="67" spans="1:8" ht="12.75">
      <c r="A67" s="119"/>
      <c r="B67" s="24" t="s">
        <v>200</v>
      </c>
      <c r="C67" s="24">
        <f>SUM(C11:C65)</f>
        <v>104340276.74</v>
      </c>
      <c r="D67" s="233">
        <f>C67/'- 38 -'!H67</f>
        <v>3.79989919186257</v>
      </c>
      <c r="E67" s="24">
        <f>SUM(E11:E65)</f>
        <v>14670577.540000001</v>
      </c>
      <c r="F67" s="233">
        <f>E67/'- 38 -'!H67</f>
        <v>0.5342780130564103</v>
      </c>
      <c r="G67" s="86"/>
      <c r="H67" s="5">
        <f>SUM(H11:H65)</f>
        <v>27458696</v>
      </c>
    </row>
    <row r="68" ht="4.5" customHeight="1">
      <c r="H68" s="5"/>
    </row>
    <row r="69" spans="1:8" ht="12.75">
      <c r="A69" s="115">
        <v>2155</v>
      </c>
      <c r="B69" s="116" t="s">
        <v>201</v>
      </c>
      <c r="C69" s="116">
        <f>'- 33 -'!E69</f>
        <v>91301.4</v>
      </c>
      <c r="D69" s="234" t="s">
        <v>195</v>
      </c>
      <c r="E69" s="116">
        <f>'- 33 -'!G69</f>
        <v>18878.88</v>
      </c>
      <c r="F69" s="234" t="s">
        <v>195</v>
      </c>
      <c r="H69" s="398" t="s">
        <v>202</v>
      </c>
    </row>
    <row r="70" spans="1:8" ht="12.75">
      <c r="A70" s="112">
        <v>2408</v>
      </c>
      <c r="B70" s="113" t="s">
        <v>203</v>
      </c>
      <c r="C70" s="113">
        <f>'- 33 -'!E70</f>
        <v>265200</v>
      </c>
      <c r="D70" s="235" t="s">
        <v>195</v>
      </c>
      <c r="E70" s="113">
        <f>'- 33 -'!G70</f>
        <v>532</v>
      </c>
      <c r="F70" s="235" t="s">
        <v>195</v>
      </c>
      <c r="H70" s="398" t="s">
        <v>202</v>
      </c>
    </row>
    <row r="71" ht="6.75" customHeight="1"/>
    <row r="72" spans="1:7" ht="12" customHeight="1">
      <c r="A72" s="5"/>
      <c r="B72" s="5"/>
      <c r="C72" s="20"/>
      <c r="D72" s="20"/>
      <c r="E72" s="20"/>
      <c r="F72" s="20"/>
      <c r="G72" s="20"/>
    </row>
    <row r="73" spans="1:7" ht="12" customHeight="1">
      <c r="A73" s="5"/>
      <c r="B73" s="5"/>
      <c r="C73" s="20"/>
      <c r="D73" s="20"/>
      <c r="E73" s="20"/>
      <c r="F73" s="20"/>
      <c r="G73" s="20"/>
    </row>
    <row r="74" spans="1:7" ht="12" customHeight="1">
      <c r="A74" s="5"/>
      <c r="B74" s="5"/>
      <c r="C74" s="20"/>
      <c r="D74" s="20"/>
      <c r="E74" s="20"/>
      <c r="F74" s="20"/>
      <c r="G74" s="20"/>
    </row>
    <row r="75" spans="1:7" ht="12" customHeight="1">
      <c r="A75" s="5"/>
      <c r="B75" s="5"/>
      <c r="C75" s="20"/>
      <c r="D75" s="20"/>
      <c r="E75" s="20"/>
      <c r="F75" s="20"/>
      <c r="G75" s="20"/>
    </row>
    <row r="76" spans="1:7" ht="12" customHeight="1">
      <c r="A76" s="5"/>
      <c r="B76" s="5"/>
      <c r="C76" s="20"/>
      <c r="D76" s="20"/>
      <c r="E76" s="20"/>
      <c r="F76" s="20"/>
      <c r="G76" s="20"/>
    </row>
    <row r="77" spans="3:7" ht="12" customHeight="1">
      <c r="C77" s="20"/>
      <c r="D77" s="20"/>
      <c r="E77" s="20"/>
      <c r="F77" s="20"/>
      <c r="G77" s="20"/>
    </row>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35.xml><?xml version="1.0" encoding="utf-8"?>
<worksheet xmlns="http://schemas.openxmlformats.org/spreadsheetml/2006/main" xmlns:r="http://schemas.openxmlformats.org/officeDocument/2006/relationships">
  <sheetPr codeName="Sheet49">
    <pageSetUpPr fitToPage="1"/>
  </sheetPr>
  <dimension ref="A1:K76"/>
  <sheetViews>
    <sheetView showGridLine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7.83203125" style="97" customWidth="1"/>
    <col min="5" max="5" width="9.83203125" style="97" customWidth="1"/>
    <col min="6" max="6" width="15.83203125" style="97" customWidth="1"/>
    <col min="7" max="7" width="7.83203125" style="97" customWidth="1"/>
    <col min="8" max="8" width="9.83203125" style="97" customWidth="1"/>
    <col min="9" max="9" width="15.83203125" style="97" customWidth="1"/>
    <col min="10" max="10" width="7.83203125" style="97" customWidth="1"/>
    <col min="11" max="11" width="9.83203125" style="97" customWidth="1"/>
    <col min="12" max="16384" width="15.83203125" style="97" customWidth="1"/>
  </cols>
  <sheetData>
    <row r="1" spans="1:11" ht="6.75" customHeight="1">
      <c r="A1" s="20"/>
      <c r="B1" s="95"/>
      <c r="C1" s="161"/>
      <c r="D1" s="161"/>
      <c r="E1" s="161"/>
      <c r="F1" s="161"/>
      <c r="G1" s="161"/>
      <c r="H1" s="161"/>
      <c r="I1" s="161"/>
      <c r="J1" s="161"/>
      <c r="K1" s="161"/>
    </row>
    <row r="2" spans="1:11" ht="12.75">
      <c r="A2" s="7"/>
      <c r="B2" s="98"/>
      <c r="C2" s="224" t="s">
        <v>443</v>
      </c>
      <c r="D2" s="224"/>
      <c r="E2" s="224"/>
      <c r="F2" s="224"/>
      <c r="G2" s="224"/>
      <c r="H2" s="224"/>
      <c r="I2" s="245"/>
      <c r="J2" s="262"/>
      <c r="K2" s="250"/>
    </row>
    <row r="3" spans="1:11" ht="12.75">
      <c r="A3" s="8"/>
      <c r="B3" s="101"/>
      <c r="C3" s="227" t="str">
        <f>YEAR</f>
        <v>OPERATING FUND ACTUAL 1997/98</v>
      </c>
      <c r="D3" s="227"/>
      <c r="E3" s="227"/>
      <c r="F3" s="227"/>
      <c r="G3" s="227"/>
      <c r="H3" s="227"/>
      <c r="I3" s="246"/>
      <c r="J3" s="246"/>
      <c r="K3" s="251"/>
    </row>
    <row r="4" spans="1:11" ht="12.75">
      <c r="A4" s="9"/>
      <c r="C4" s="161"/>
      <c r="D4" s="161"/>
      <c r="E4" s="161"/>
      <c r="F4" s="161"/>
      <c r="G4" s="161"/>
      <c r="H4" s="161"/>
      <c r="I4" s="161"/>
      <c r="J4" s="161"/>
      <c r="K4" s="161"/>
    </row>
    <row r="5" spans="1:11" ht="15.75">
      <c r="A5" s="9"/>
      <c r="C5" s="442" t="s">
        <v>444</v>
      </c>
      <c r="D5" s="439"/>
      <c r="E5" s="440"/>
      <c r="F5" s="440"/>
      <c r="G5" s="440"/>
      <c r="H5" s="440"/>
      <c r="I5" s="440"/>
      <c r="J5" s="440"/>
      <c r="K5" s="441"/>
    </row>
    <row r="6" spans="1:11" ht="12.75">
      <c r="A6" s="9"/>
      <c r="C6" s="212" t="s">
        <v>445</v>
      </c>
      <c r="D6" s="215"/>
      <c r="E6" s="307"/>
      <c r="F6" s="212"/>
      <c r="G6" s="215"/>
      <c r="H6" s="307"/>
      <c r="I6" s="212"/>
      <c r="J6" s="215"/>
      <c r="K6" s="307"/>
    </row>
    <row r="7" spans="3:11" ht="12.75">
      <c r="C7" s="77" t="s">
        <v>447</v>
      </c>
      <c r="D7" s="78"/>
      <c r="E7" s="79"/>
      <c r="F7" s="77" t="s">
        <v>300</v>
      </c>
      <c r="G7" s="78"/>
      <c r="H7" s="79"/>
      <c r="I7" s="77" t="s">
        <v>79</v>
      </c>
      <c r="J7" s="78"/>
      <c r="K7" s="79"/>
    </row>
    <row r="8" spans="1:11" ht="12.75">
      <c r="A8" s="109"/>
      <c r="B8" s="54"/>
      <c r="C8" s="82"/>
      <c r="D8" s="259"/>
      <c r="E8" s="260" t="s">
        <v>90</v>
      </c>
      <c r="F8" s="82"/>
      <c r="G8" s="83"/>
      <c r="H8" s="260" t="s">
        <v>90</v>
      </c>
      <c r="I8" s="82"/>
      <c r="J8" s="83"/>
      <c r="K8" s="260" t="s">
        <v>90</v>
      </c>
    </row>
    <row r="9" spans="1:11" ht="12.75">
      <c r="A9" s="60" t="s">
        <v>121</v>
      </c>
      <c r="B9" s="61" t="s">
        <v>122</v>
      </c>
      <c r="C9" s="84" t="s">
        <v>123</v>
      </c>
      <c r="D9" s="85" t="s">
        <v>124</v>
      </c>
      <c r="E9" s="85" t="s">
        <v>125</v>
      </c>
      <c r="F9" s="85" t="s">
        <v>123</v>
      </c>
      <c r="G9" s="85" t="s">
        <v>124</v>
      </c>
      <c r="H9" s="85" t="s">
        <v>125</v>
      </c>
      <c r="I9" s="85" t="s">
        <v>123</v>
      </c>
      <c r="J9" s="85" t="s">
        <v>124</v>
      </c>
      <c r="K9" s="85" t="s">
        <v>125</v>
      </c>
    </row>
    <row r="10" spans="1:2" ht="4.5" customHeight="1">
      <c r="A10" s="86"/>
      <c r="B10" s="86"/>
    </row>
    <row r="11" spans="1:11" ht="12.75">
      <c r="A11" s="112">
        <v>1</v>
      </c>
      <c r="B11" s="113" t="s">
        <v>144</v>
      </c>
      <c r="C11" s="113">
        <v>402498</v>
      </c>
      <c r="D11" s="114">
        <f>C11/'- 3 -'!E11</f>
        <v>0.0019019665902073558</v>
      </c>
      <c r="E11" s="113">
        <f>C11/'- 7 -'!I11</f>
        <v>13.280606588533418</v>
      </c>
      <c r="F11" s="113">
        <v>2507248</v>
      </c>
      <c r="G11" s="114">
        <f>F11/'- 3 -'!E11</f>
        <v>0.011847765527690107</v>
      </c>
      <c r="H11" s="113">
        <f>F11/'- 7 -'!I11</f>
        <v>82.72780065462992</v>
      </c>
      <c r="I11" s="113">
        <v>2909746</v>
      </c>
      <c r="J11" s="114">
        <f>I11/'- 3 -'!E11</f>
        <v>0.013749732117897462</v>
      </c>
      <c r="K11" s="113">
        <f>I11/'- 7 -'!I11</f>
        <v>96.00840724316333</v>
      </c>
    </row>
    <row r="12" spans="1:11" ht="12.75">
      <c r="A12" s="115">
        <v>2</v>
      </c>
      <c r="B12" s="116" t="s">
        <v>145</v>
      </c>
      <c r="C12" s="116">
        <v>63448</v>
      </c>
      <c r="D12" s="117">
        <f>C12/'- 3 -'!E12</f>
        <v>0.0012228244241486237</v>
      </c>
      <c r="E12" s="116">
        <f>C12/'- 7 -'!I12</f>
        <v>7.094449159317614</v>
      </c>
      <c r="F12" s="116">
        <v>1619166</v>
      </c>
      <c r="G12" s="117">
        <f>F12/'- 3 -'!E12</f>
        <v>0.03120595970796606</v>
      </c>
      <c r="H12" s="116">
        <f>F12/'- 7 -'!I12</f>
        <v>181.04732800869476</v>
      </c>
      <c r="I12" s="116">
        <v>1682614</v>
      </c>
      <c r="J12" s="117">
        <f>I12/'- 3 -'!E12</f>
        <v>0.03242878413211468</v>
      </c>
      <c r="K12" s="116">
        <f>I12/'- 7 -'!I12</f>
        <v>188.14177716801237</v>
      </c>
    </row>
    <row r="13" spans="1:11" ht="12.75">
      <c r="A13" s="112">
        <v>3</v>
      </c>
      <c r="B13" s="113" t="s">
        <v>146</v>
      </c>
      <c r="C13" s="113">
        <v>49013</v>
      </c>
      <c r="D13" s="114">
        <f>C13/'- 3 -'!E13</f>
        <v>0.0013179223920023867</v>
      </c>
      <c r="E13" s="113">
        <f>C13/'- 7 -'!I13</f>
        <v>7.924494745351657</v>
      </c>
      <c r="F13" s="113">
        <v>533527</v>
      </c>
      <c r="G13" s="114">
        <f>F13/'- 3 -'!E13</f>
        <v>0.014346136331949836</v>
      </c>
      <c r="H13" s="113">
        <f>F13/'- 7 -'!I13</f>
        <v>86.26143896523848</v>
      </c>
      <c r="I13" s="113">
        <v>582540</v>
      </c>
      <c r="J13" s="114">
        <f>I13/'- 3 -'!E13</f>
        <v>0.015664058723952223</v>
      </c>
      <c r="K13" s="113">
        <f>I13/'- 7 -'!I13</f>
        <v>94.18593371059013</v>
      </c>
    </row>
    <row r="14" spans="1:11" ht="12.75">
      <c r="A14" s="115">
        <v>4</v>
      </c>
      <c r="B14" s="116" t="s">
        <v>147</v>
      </c>
      <c r="C14" s="116">
        <v>57604</v>
      </c>
      <c r="D14" s="117">
        <f>C14/'- 3 -'!E14</f>
        <v>0.0020472968796919518</v>
      </c>
      <c r="E14" s="116">
        <f>C14/'- 7 -'!I14</f>
        <v>12.147617039223956</v>
      </c>
      <c r="F14" s="116">
        <v>651799</v>
      </c>
      <c r="G14" s="117">
        <f>F14/'- 3 -'!E14</f>
        <v>0.023165510361890396</v>
      </c>
      <c r="H14" s="116">
        <f>F14/'- 7 -'!I14</f>
        <v>137.45234078447913</v>
      </c>
      <c r="I14" s="116">
        <v>709403</v>
      </c>
      <c r="J14" s="117">
        <f>I14/'- 3 -'!E14</f>
        <v>0.025212807241582348</v>
      </c>
      <c r="K14" s="116">
        <f>I14/'- 7 -'!I14</f>
        <v>149.59995782370308</v>
      </c>
    </row>
    <row r="15" spans="1:11" ht="12.75">
      <c r="A15" s="112">
        <v>5</v>
      </c>
      <c r="B15" s="113" t="s">
        <v>148</v>
      </c>
      <c r="C15" s="113">
        <v>108240</v>
      </c>
      <c r="D15" s="114">
        <f>C15/'- 3 -'!E15</f>
        <v>0.002587760561955253</v>
      </c>
      <c r="E15" s="113">
        <f>C15/'- 7 -'!I15</f>
        <v>15.752019209779522</v>
      </c>
      <c r="F15" s="113">
        <v>818808</v>
      </c>
      <c r="G15" s="114">
        <f>F15/'- 3 -'!E15</f>
        <v>0.01957574880093733</v>
      </c>
      <c r="H15" s="113">
        <f>F15/'- 7 -'!I15</f>
        <v>119.16000873171795</v>
      </c>
      <c r="I15" s="113">
        <v>927048</v>
      </c>
      <c r="J15" s="114">
        <f>I15/'- 3 -'!E15</f>
        <v>0.022163509362892585</v>
      </c>
      <c r="K15" s="113">
        <f>I15/'- 7 -'!I15</f>
        <v>134.91202794149748</v>
      </c>
    </row>
    <row r="16" spans="1:11" ht="12.75">
      <c r="A16" s="115">
        <v>6</v>
      </c>
      <c r="B16" s="116" t="s">
        <v>149</v>
      </c>
      <c r="C16" s="116">
        <v>34067</v>
      </c>
      <c r="D16" s="117">
        <f>C16/'- 3 -'!E16</f>
        <v>0.0006459271352402521</v>
      </c>
      <c r="E16" s="116">
        <f>C16/'- 7 -'!I16</f>
        <v>3.711810852037481</v>
      </c>
      <c r="F16" s="116">
        <v>788847</v>
      </c>
      <c r="G16" s="117">
        <f>F16/'- 3 -'!E16</f>
        <v>0.014956928489531429</v>
      </c>
      <c r="H16" s="116">
        <f>F16/'- 7 -'!I16</f>
        <v>85.94977119198083</v>
      </c>
      <c r="I16" s="116">
        <v>822914</v>
      </c>
      <c r="J16" s="117">
        <f>I16/'- 3 -'!E16</f>
        <v>0.01560285562477168</v>
      </c>
      <c r="K16" s="116">
        <f>I16/'- 7 -'!I16</f>
        <v>89.6615820440183</v>
      </c>
    </row>
    <row r="17" spans="1:11" ht="12.75">
      <c r="A17" s="112">
        <v>8</v>
      </c>
      <c r="B17" s="113" t="s">
        <v>150</v>
      </c>
      <c r="C17" s="113">
        <v>6042</v>
      </c>
      <c r="D17" s="114">
        <f>C17/'- 3 -'!E17</f>
        <v>0.0008535510166255972</v>
      </c>
      <c r="E17" s="113">
        <f>C17/'- 7 -'!I17</f>
        <v>5.970355731225297</v>
      </c>
      <c r="F17" s="113">
        <v>52736</v>
      </c>
      <c r="G17" s="114">
        <f>F17/'- 3 -'!E17</f>
        <v>0.007449994441040632</v>
      </c>
      <c r="H17" s="113">
        <f>F17/'- 7 -'!I17</f>
        <v>52.11067193675889</v>
      </c>
      <c r="I17" s="113">
        <v>58778</v>
      </c>
      <c r="J17" s="114">
        <f>I17/'- 3 -'!E17</f>
        <v>0.008303545457666229</v>
      </c>
      <c r="K17" s="113">
        <f>I17/'- 7 -'!I17</f>
        <v>58.08102766798419</v>
      </c>
    </row>
    <row r="18" spans="1:11" ht="12.75">
      <c r="A18" s="115">
        <v>9</v>
      </c>
      <c r="B18" s="116" t="s">
        <v>151</v>
      </c>
      <c r="C18" s="116">
        <v>63456</v>
      </c>
      <c r="D18" s="117">
        <f>C18/'- 3 -'!E18</f>
        <v>0.0008958420349587387</v>
      </c>
      <c r="E18" s="116">
        <f>C18/'- 7 -'!I18</f>
        <v>4.991622418879056</v>
      </c>
      <c r="F18" s="116">
        <v>1137869</v>
      </c>
      <c r="G18" s="117">
        <f>F18/'- 3 -'!E18</f>
        <v>0.016063900663080954</v>
      </c>
      <c r="H18" s="116">
        <f>F18/'- 7 -'!I18</f>
        <v>89.50788593903638</v>
      </c>
      <c r="I18" s="116">
        <v>1201325</v>
      </c>
      <c r="J18" s="117">
        <f>I18/'- 3 -'!E18</f>
        <v>0.016959742698039692</v>
      </c>
      <c r="K18" s="116">
        <f>I18/'- 7 -'!I18</f>
        <v>94.49950835791543</v>
      </c>
    </row>
    <row r="19" spans="1:11" ht="12.75">
      <c r="A19" s="112">
        <v>10</v>
      </c>
      <c r="B19" s="113" t="s">
        <v>152</v>
      </c>
      <c r="C19" s="113">
        <v>70714</v>
      </c>
      <c r="D19" s="114">
        <f>C19/'- 3 -'!E19</f>
        <v>0.0013575209364786592</v>
      </c>
      <c r="E19" s="113">
        <f>C19/'- 7 -'!I19</f>
        <v>8.038422189382745</v>
      </c>
      <c r="F19" s="113">
        <v>466394</v>
      </c>
      <c r="G19" s="114">
        <f>F19/'- 3 -'!E19</f>
        <v>0.008953525746641794</v>
      </c>
      <c r="H19" s="113">
        <f>F19/'- 7 -'!I19</f>
        <v>53.0173922928271</v>
      </c>
      <c r="I19" s="113">
        <v>537108</v>
      </c>
      <c r="J19" s="114">
        <f>I19/'- 3 -'!E19</f>
        <v>0.010311046683120453</v>
      </c>
      <c r="K19" s="113">
        <f>I19/'- 7 -'!I19</f>
        <v>61.05581448220985</v>
      </c>
    </row>
    <row r="20" spans="1:11" ht="12.75">
      <c r="A20" s="115">
        <v>11</v>
      </c>
      <c r="B20" s="116" t="s">
        <v>153</v>
      </c>
      <c r="C20" s="116">
        <v>48018</v>
      </c>
      <c r="D20" s="117">
        <f>C20/'- 3 -'!E20</f>
        <v>0.0017682244997745255</v>
      </c>
      <c r="E20" s="116">
        <f>C20/'- 7 -'!I20</f>
        <v>10.268154991018733</v>
      </c>
      <c r="F20" s="116">
        <v>378596</v>
      </c>
      <c r="G20" s="117">
        <f>F20/'- 3 -'!E20</f>
        <v>0.013941495329181479</v>
      </c>
      <c r="H20" s="116">
        <f>F20/'- 7 -'!I20</f>
        <v>80.95885724061245</v>
      </c>
      <c r="I20" s="116">
        <v>426614</v>
      </c>
      <c r="J20" s="117">
        <f>I20/'- 3 -'!E20</f>
        <v>0.015709719828956005</v>
      </c>
      <c r="K20" s="116">
        <f>I20/'- 7 -'!I20</f>
        <v>91.22701223163118</v>
      </c>
    </row>
    <row r="21" spans="1:11" ht="12.75">
      <c r="A21" s="112">
        <v>12</v>
      </c>
      <c r="B21" s="113" t="s">
        <v>154</v>
      </c>
      <c r="C21" s="113">
        <v>6785</v>
      </c>
      <c r="D21" s="114">
        <f>C21/'- 3 -'!E21</f>
        <v>0.00015116367512602505</v>
      </c>
      <c r="E21" s="113">
        <f>C21/'- 7 -'!I21</f>
        <v>0.8619703995426539</v>
      </c>
      <c r="F21" s="113">
        <v>241418</v>
      </c>
      <c r="G21" s="114">
        <f>F21/'- 3 -'!E21</f>
        <v>0.00537857511003312</v>
      </c>
      <c r="H21" s="113">
        <f>F21/'- 7 -'!I21</f>
        <v>30.66988502826653</v>
      </c>
      <c r="I21" s="113">
        <v>248203</v>
      </c>
      <c r="J21" s="114">
        <f>I21/'- 3 -'!E21</f>
        <v>0.0055297387851591445</v>
      </c>
      <c r="K21" s="113">
        <f>I21/'- 7 -'!I21</f>
        <v>31.531855427809184</v>
      </c>
    </row>
    <row r="22" spans="1:11" ht="12.75">
      <c r="A22" s="115">
        <v>13</v>
      </c>
      <c r="B22" s="116" t="s">
        <v>155</v>
      </c>
      <c r="C22" s="116">
        <v>55408.01</v>
      </c>
      <c r="D22" s="117">
        <f>C22/'- 3 -'!E22</f>
        <v>0.00318495188314175</v>
      </c>
      <c r="E22" s="116">
        <f>C22/'- 7 -'!I22</f>
        <v>18.546614225941422</v>
      </c>
      <c r="F22" s="116">
        <v>426085.22</v>
      </c>
      <c r="G22" s="117">
        <f>F22/'- 3 -'!E22</f>
        <v>0.024492143352881048</v>
      </c>
      <c r="H22" s="116">
        <f>F22/'- 7 -'!I22</f>
        <v>142.62266778242676</v>
      </c>
      <c r="I22" s="116">
        <v>481493.23</v>
      </c>
      <c r="J22" s="117">
        <f>I22/'- 3 -'!E22</f>
        <v>0.0276770952360228</v>
      </c>
      <c r="K22" s="116">
        <f>I22/'- 7 -'!I22</f>
        <v>161.16928200836819</v>
      </c>
    </row>
    <row r="23" spans="1:11" ht="12.75">
      <c r="A23" s="112">
        <v>14</v>
      </c>
      <c r="B23" s="113" t="s">
        <v>156</v>
      </c>
      <c r="C23" s="113">
        <v>32060</v>
      </c>
      <c r="D23" s="114">
        <f>C23/'- 3 -'!E23</f>
        <v>0.0015232165087402504</v>
      </c>
      <c r="E23" s="113">
        <f>C23/'- 7 -'!I23</f>
        <v>8.467592837145423</v>
      </c>
      <c r="F23" s="113">
        <v>109131</v>
      </c>
      <c r="G23" s="114">
        <f>F23/'- 3 -'!E23</f>
        <v>0.005184970081576179</v>
      </c>
      <c r="H23" s="113">
        <f>F23/'- 7 -'!I23</f>
        <v>28.823358512492735</v>
      </c>
      <c r="I23" s="113">
        <v>141191</v>
      </c>
      <c r="J23" s="114">
        <f>I23/'- 3 -'!E23</f>
        <v>0.006708186590316429</v>
      </c>
      <c r="K23" s="113">
        <f>I23/'- 7 -'!I23</f>
        <v>37.290951349638156</v>
      </c>
    </row>
    <row r="24" spans="1:11" ht="12.75">
      <c r="A24" s="115">
        <v>15</v>
      </c>
      <c r="B24" s="116" t="s">
        <v>157</v>
      </c>
      <c r="C24" s="116">
        <v>93401</v>
      </c>
      <c r="D24" s="117">
        <f>C24/'- 3 -'!E24</f>
        <v>0.003641380280437081</v>
      </c>
      <c r="E24" s="116">
        <f>C24/'- 7 -'!I24</f>
        <v>16.69962453066333</v>
      </c>
      <c r="F24" s="116">
        <v>496440</v>
      </c>
      <c r="G24" s="117">
        <f>F24/'- 3 -'!E24</f>
        <v>0.01935446972109704</v>
      </c>
      <c r="H24" s="116">
        <f>F24/'- 7 -'!I24</f>
        <v>88.76095118898623</v>
      </c>
      <c r="I24" s="116">
        <v>589841</v>
      </c>
      <c r="J24" s="117">
        <f>I24/'- 3 -'!E24</f>
        <v>0.02299585000153412</v>
      </c>
      <c r="K24" s="116">
        <f>I24/'- 7 -'!I24</f>
        <v>105.46057571964957</v>
      </c>
    </row>
    <row r="25" spans="1:11" ht="12.75">
      <c r="A25" s="112">
        <v>16</v>
      </c>
      <c r="B25" s="113" t="s">
        <v>158</v>
      </c>
      <c r="C25" s="113">
        <v>3753</v>
      </c>
      <c r="D25" s="114">
        <f>C25/'- 3 -'!E25</f>
        <v>0.0007026446436030224</v>
      </c>
      <c r="E25" s="113">
        <f>C25/'- 7 -'!I25</f>
        <v>4.912303664921466</v>
      </c>
      <c r="F25" s="113">
        <v>59056</v>
      </c>
      <c r="G25" s="114">
        <f>F25/'- 3 -'!E25</f>
        <v>0.011056589947407432</v>
      </c>
      <c r="H25" s="113">
        <f>F25/'- 7 -'!I25</f>
        <v>77.29842931937172</v>
      </c>
      <c r="I25" s="113">
        <v>62809</v>
      </c>
      <c r="J25" s="114">
        <f>I25/'- 3 -'!E25</f>
        <v>0.011759234591010454</v>
      </c>
      <c r="K25" s="113">
        <f>I25/'- 7 -'!I25</f>
        <v>82.21073298429319</v>
      </c>
    </row>
    <row r="26" spans="1:11" ht="12.75">
      <c r="A26" s="115">
        <v>17</v>
      </c>
      <c r="B26" s="116" t="s">
        <v>159</v>
      </c>
      <c r="C26" s="116">
        <v>9039.62</v>
      </c>
      <c r="D26" s="117">
        <f>C26/'- 3 -'!E26</f>
        <v>0.0021882999204863294</v>
      </c>
      <c r="E26" s="116">
        <f>C26/'- 7 -'!I26</f>
        <v>15.985181255526085</v>
      </c>
      <c r="F26" s="116">
        <v>10520.59</v>
      </c>
      <c r="G26" s="117">
        <f>F26/'- 3 -'!E26</f>
        <v>0.002546811288579528</v>
      </c>
      <c r="H26" s="116">
        <f>F26/'- 7 -'!I26</f>
        <v>18.604049513704688</v>
      </c>
      <c r="I26" s="116">
        <v>19560.21</v>
      </c>
      <c r="J26" s="117">
        <f>I26/'- 3 -'!E26</f>
        <v>0.004735111209065857</v>
      </c>
      <c r="K26" s="116">
        <f>I26/'- 7 -'!I26</f>
        <v>34.58923076923077</v>
      </c>
    </row>
    <row r="27" spans="1:11" ht="12.75">
      <c r="A27" s="112">
        <v>18</v>
      </c>
      <c r="B27" s="113" t="s">
        <v>160</v>
      </c>
      <c r="C27" s="113">
        <v>3076</v>
      </c>
      <c r="D27" s="114">
        <f>C27/'- 3 -'!E27</f>
        <v>0.00038452667653818485</v>
      </c>
      <c r="E27" s="113">
        <f>C27/'- 7 -'!I27</f>
        <v>2.0900998844873273</v>
      </c>
      <c r="F27" s="113">
        <v>66225</v>
      </c>
      <c r="G27" s="114">
        <f>F27/'- 3 -'!E27</f>
        <v>0.008278699334766349</v>
      </c>
      <c r="H27" s="113">
        <f>F27/'- 7 -'!I27</f>
        <v>44.99898077053747</v>
      </c>
      <c r="I27" s="113">
        <v>69301</v>
      </c>
      <c r="J27" s="114">
        <f>I27/'- 3 -'!E27</f>
        <v>0.008663226011304535</v>
      </c>
      <c r="K27" s="113">
        <f>I27/'- 7 -'!I27</f>
        <v>47.0890806550248</v>
      </c>
    </row>
    <row r="28" spans="1:11" ht="12.75">
      <c r="A28" s="115">
        <v>19</v>
      </c>
      <c r="B28" s="116" t="s">
        <v>161</v>
      </c>
      <c r="C28" s="116">
        <v>6267</v>
      </c>
      <c r="D28" s="117">
        <f>C28/'- 3 -'!E28</f>
        <v>0.0006097252490660025</v>
      </c>
      <c r="E28" s="116">
        <f>C28/'- 7 -'!I28</f>
        <v>3.6110630942091615</v>
      </c>
      <c r="F28" s="116">
        <v>89106</v>
      </c>
      <c r="G28" s="117">
        <f>F28/'- 3 -'!E28</f>
        <v>0.00866924813200498</v>
      </c>
      <c r="H28" s="116">
        <f>F28/'- 7 -'!I28</f>
        <v>51.34312878133103</v>
      </c>
      <c r="I28" s="116">
        <v>95373</v>
      </c>
      <c r="J28" s="117">
        <f>I28/'- 3 -'!E28</f>
        <v>0.009278973381070983</v>
      </c>
      <c r="K28" s="116">
        <f>I28/'- 7 -'!I28</f>
        <v>54.95419187554019</v>
      </c>
    </row>
    <row r="29" spans="1:11" ht="12.75">
      <c r="A29" s="112">
        <v>20</v>
      </c>
      <c r="B29" s="113" t="s">
        <v>162</v>
      </c>
      <c r="C29" s="113">
        <v>17798</v>
      </c>
      <c r="D29" s="114">
        <f>C29/'- 3 -'!E29</f>
        <v>0.0026625800506008693</v>
      </c>
      <c r="E29" s="113">
        <f>C29/'- 7 -'!I29</f>
        <v>17.154698795180725</v>
      </c>
      <c r="F29" s="113">
        <v>10192</v>
      </c>
      <c r="G29" s="114">
        <f>F29/'- 3 -'!E29</f>
        <v>0.001524722770857628</v>
      </c>
      <c r="H29" s="113">
        <f>F29/'- 7 -'!I29</f>
        <v>9.823614457831326</v>
      </c>
      <c r="I29" s="113">
        <v>27990</v>
      </c>
      <c r="J29" s="114">
        <f>I29/'- 3 -'!E29</f>
        <v>0.004187302821458497</v>
      </c>
      <c r="K29" s="113">
        <f>I29/'- 7 -'!I29</f>
        <v>26.978313253012047</v>
      </c>
    </row>
    <row r="30" spans="1:11" ht="12.75">
      <c r="A30" s="115">
        <v>21</v>
      </c>
      <c r="B30" s="116" t="s">
        <v>163</v>
      </c>
      <c r="C30" s="116">
        <v>77552</v>
      </c>
      <c r="D30" s="117">
        <f>C30/'- 3 -'!E30</f>
        <v>0.0040363817734711885</v>
      </c>
      <c r="E30" s="116">
        <f>C30/'- 7 -'!I30</f>
        <v>21.93212669683258</v>
      </c>
      <c r="F30" s="116">
        <v>299585</v>
      </c>
      <c r="G30" s="117">
        <f>F30/'- 3 -'!E30</f>
        <v>0.015592627315934677</v>
      </c>
      <c r="H30" s="116">
        <f>F30/'- 7 -'!I30</f>
        <v>84.72426470588235</v>
      </c>
      <c r="I30" s="116">
        <v>377137</v>
      </c>
      <c r="J30" s="117">
        <f>I30/'- 3 -'!E30</f>
        <v>0.019629009089405867</v>
      </c>
      <c r="K30" s="116">
        <f>I30/'- 7 -'!I30</f>
        <v>106.65639140271493</v>
      </c>
    </row>
    <row r="31" spans="1:11" ht="12.75">
      <c r="A31" s="112">
        <v>22</v>
      </c>
      <c r="B31" s="113" t="s">
        <v>164</v>
      </c>
      <c r="C31" s="113">
        <v>36213</v>
      </c>
      <c r="D31" s="114">
        <f>C31/'- 3 -'!E31</f>
        <v>0.003162744713583959</v>
      </c>
      <c r="E31" s="113">
        <f>C31/'- 7 -'!I31</f>
        <v>20.118333333333332</v>
      </c>
      <c r="F31" s="113">
        <v>329171</v>
      </c>
      <c r="G31" s="114">
        <f>F31/'- 3 -'!E31</f>
        <v>0.02874889791277015</v>
      </c>
      <c r="H31" s="113">
        <f>F31/'- 7 -'!I31</f>
        <v>182.87277777777777</v>
      </c>
      <c r="I31" s="113">
        <v>365384</v>
      </c>
      <c r="J31" s="114">
        <f>I31/'- 3 -'!E31</f>
        <v>0.03191164262635411</v>
      </c>
      <c r="K31" s="113">
        <f>I31/'- 7 -'!I31</f>
        <v>202.9911111111111</v>
      </c>
    </row>
    <row r="32" spans="1:11" ht="12.75">
      <c r="A32" s="115">
        <v>23</v>
      </c>
      <c r="B32" s="116" t="s">
        <v>165</v>
      </c>
      <c r="C32" s="116">
        <v>46298</v>
      </c>
      <c r="D32" s="117">
        <f>C32/'- 3 -'!E32</f>
        <v>0.0053012226429923455</v>
      </c>
      <c r="E32" s="116">
        <f>C32/'- 7 -'!I32</f>
        <v>31.940669196274577</v>
      </c>
      <c r="F32" s="116">
        <v>97105</v>
      </c>
      <c r="G32" s="117">
        <f>F32/'- 3 -'!E32</f>
        <v>0.011118735685078658</v>
      </c>
      <c r="H32" s="116">
        <f>F32/'- 7 -'!I32</f>
        <v>66.99206622973439</v>
      </c>
      <c r="I32" s="116">
        <v>143403</v>
      </c>
      <c r="J32" s="117">
        <f>I32/'- 3 -'!E32</f>
        <v>0.016419958328071003</v>
      </c>
      <c r="K32" s="116">
        <f>I32/'- 7 -'!I32</f>
        <v>98.93273542600897</v>
      </c>
    </row>
    <row r="33" spans="1:11" ht="12.75">
      <c r="A33" s="112">
        <v>24</v>
      </c>
      <c r="B33" s="113" t="s">
        <v>166</v>
      </c>
      <c r="C33" s="113">
        <v>52351</v>
      </c>
      <c r="D33" s="114">
        <f>C33/'- 3 -'!E33</f>
        <v>0.0025055671825691284</v>
      </c>
      <c r="E33" s="113">
        <f>C33/'- 7 -'!I33</f>
        <v>14.059998925713058</v>
      </c>
      <c r="F33" s="113">
        <v>258437</v>
      </c>
      <c r="G33" s="114">
        <f>F33/'- 3 -'!E33</f>
        <v>0.0123690333701671</v>
      </c>
      <c r="H33" s="113">
        <f>F33/'- 7 -'!I33</f>
        <v>69.40887361014127</v>
      </c>
      <c r="I33" s="113">
        <v>310788</v>
      </c>
      <c r="J33" s="114">
        <f>I33/'- 3 -'!E33</f>
        <v>0.014874600552736228</v>
      </c>
      <c r="K33" s="113">
        <f>I33/'- 7 -'!I33</f>
        <v>83.46887253585433</v>
      </c>
    </row>
    <row r="34" spans="1:11" ht="12.75">
      <c r="A34" s="115">
        <v>25</v>
      </c>
      <c r="B34" s="116" t="s">
        <v>167</v>
      </c>
      <c r="C34" s="116">
        <v>25805</v>
      </c>
      <c r="D34" s="117">
        <f>C34/'- 3 -'!E34</f>
        <v>0.0028083483200787925</v>
      </c>
      <c r="E34" s="116">
        <f>C34/'- 7 -'!I34</f>
        <v>16.462519936204146</v>
      </c>
      <c r="F34" s="116">
        <v>127139</v>
      </c>
      <c r="G34" s="117">
        <f>F34/'- 3 -'!E34</f>
        <v>0.013836488938829591</v>
      </c>
      <c r="H34" s="116">
        <f>F34/'- 7 -'!I34</f>
        <v>81.10940988835726</v>
      </c>
      <c r="I34" s="116">
        <v>152944</v>
      </c>
      <c r="J34" s="117">
        <f>I34/'- 3 -'!E34</f>
        <v>0.016644837258908383</v>
      </c>
      <c r="K34" s="116">
        <f>I34/'- 7 -'!I34</f>
        <v>97.57192982456141</v>
      </c>
    </row>
    <row r="35" spans="1:11" ht="12.75">
      <c r="A35" s="112">
        <v>26</v>
      </c>
      <c r="B35" s="113" t="s">
        <v>168</v>
      </c>
      <c r="C35" s="113">
        <v>21481</v>
      </c>
      <c r="D35" s="114">
        <f>C35/'- 3 -'!E35</f>
        <v>0.00161822598106598</v>
      </c>
      <c r="E35" s="113">
        <f>C35/'- 7 -'!I35</f>
        <v>8.155277145026576</v>
      </c>
      <c r="F35" s="113">
        <v>240628</v>
      </c>
      <c r="G35" s="114">
        <f>F35/'- 3 -'!E35</f>
        <v>0.01812720457017572</v>
      </c>
      <c r="H35" s="113">
        <f>F35/'- 7 -'!I35</f>
        <v>91.35459377372817</v>
      </c>
      <c r="I35" s="113">
        <v>262109</v>
      </c>
      <c r="J35" s="114">
        <f>I35/'- 3 -'!E35</f>
        <v>0.0197454305512417</v>
      </c>
      <c r="K35" s="113">
        <f>I35/'- 7 -'!I35</f>
        <v>99.50987091875474</v>
      </c>
    </row>
    <row r="36" spans="1:11" ht="12.75">
      <c r="A36" s="115">
        <v>27</v>
      </c>
      <c r="B36" s="116" t="s">
        <v>169</v>
      </c>
      <c r="C36" s="116">
        <v>34324</v>
      </c>
      <c r="D36" s="117">
        <f>C36/'- 3 -'!E36</f>
        <v>0.006330749377834741</v>
      </c>
      <c r="E36" s="116">
        <f>C36/'- 7 -'!I36</f>
        <v>43.147705845380266</v>
      </c>
      <c r="F36" s="116">
        <v>62304</v>
      </c>
      <c r="G36" s="117">
        <f>F36/'- 3 -'!E36</f>
        <v>0.01149140569970329</v>
      </c>
      <c r="H36" s="116">
        <f>F36/'- 7 -'!I36</f>
        <v>78.32055311125079</v>
      </c>
      <c r="I36" s="116">
        <v>96628</v>
      </c>
      <c r="J36" s="117">
        <f>I36/'- 3 -'!E36</f>
        <v>0.01782215507753803</v>
      </c>
      <c r="K36" s="116">
        <f>I36/'- 7 -'!I36</f>
        <v>121.46825895663105</v>
      </c>
    </row>
    <row r="37" spans="1:11" ht="12.75">
      <c r="A37" s="112">
        <v>28</v>
      </c>
      <c r="B37" s="113" t="s">
        <v>170</v>
      </c>
      <c r="C37" s="113">
        <v>2205</v>
      </c>
      <c r="D37" s="114">
        <f>C37/'- 3 -'!E37</f>
        <v>0.00039035578672800945</v>
      </c>
      <c r="E37" s="113">
        <f>C37/'- 7 -'!I37</f>
        <v>2.4775280898876404</v>
      </c>
      <c r="F37" s="113">
        <v>120841</v>
      </c>
      <c r="G37" s="114">
        <f>F37/'- 3 -'!E37</f>
        <v>0.02139273633741469</v>
      </c>
      <c r="H37" s="113">
        <f>F37/'- 7 -'!I37</f>
        <v>135.77640449438204</v>
      </c>
      <c r="I37" s="113">
        <v>123046</v>
      </c>
      <c r="J37" s="114">
        <f>I37/'- 3 -'!E37</f>
        <v>0.0217830921241427</v>
      </c>
      <c r="K37" s="113">
        <f>I37/'- 7 -'!I37</f>
        <v>138.25393258426968</v>
      </c>
    </row>
    <row r="38" spans="1:11" ht="12.75">
      <c r="A38" s="115">
        <v>29</v>
      </c>
      <c r="B38" s="116" t="s">
        <v>171</v>
      </c>
      <c r="C38" s="116">
        <v>7548</v>
      </c>
      <c r="D38" s="117">
        <f>C38/'- 3 -'!E38</f>
        <v>0.0009000005415742528</v>
      </c>
      <c r="E38" s="116">
        <f>C38/'- 7 -'!I38</f>
        <v>6.32902901224216</v>
      </c>
      <c r="F38" s="116">
        <v>263400</v>
      </c>
      <c r="G38" s="117">
        <f>F38/'- 3 -'!E38</f>
        <v>0.03140701412965795</v>
      </c>
      <c r="H38" s="116">
        <f>F38/'- 7 -'!I38</f>
        <v>220.86198222371291</v>
      </c>
      <c r="I38" s="116">
        <v>270948</v>
      </c>
      <c r="J38" s="117">
        <f>I38/'- 3 -'!E38</f>
        <v>0.0323070146712322</v>
      </c>
      <c r="K38" s="116">
        <f>I38/'- 7 -'!I38</f>
        <v>227.19101123595507</v>
      </c>
    </row>
    <row r="39" spans="1:11" ht="12.75">
      <c r="A39" s="112">
        <v>30</v>
      </c>
      <c r="B39" s="113" t="s">
        <v>172</v>
      </c>
      <c r="C39" s="113">
        <v>6443</v>
      </c>
      <c r="D39" s="114">
        <f>C39/'- 3 -'!E39</f>
        <v>0.0007550374993364272</v>
      </c>
      <c r="E39" s="113">
        <f>C39/'- 7 -'!I39</f>
        <v>4.480528511821975</v>
      </c>
      <c r="F39" s="113">
        <v>117110</v>
      </c>
      <c r="G39" s="114">
        <f>F39/'- 3 -'!E39</f>
        <v>0.013723799712445908</v>
      </c>
      <c r="H39" s="113">
        <f>F39/'- 7 -'!I39</f>
        <v>81.4394993045897</v>
      </c>
      <c r="I39" s="113">
        <v>123553</v>
      </c>
      <c r="J39" s="114">
        <f>I39/'- 3 -'!E39</f>
        <v>0.014478837211782334</v>
      </c>
      <c r="K39" s="113">
        <f>I39/'- 7 -'!I39</f>
        <v>85.92002781641169</v>
      </c>
    </row>
    <row r="40" spans="1:11" ht="12.75">
      <c r="A40" s="115">
        <v>31</v>
      </c>
      <c r="B40" s="116" t="s">
        <v>173</v>
      </c>
      <c r="C40" s="116">
        <v>6633</v>
      </c>
      <c r="D40" s="117">
        <f>C40/'- 3 -'!E40</f>
        <v>0.0007155229428499647</v>
      </c>
      <c r="E40" s="116">
        <f>C40/'- 7 -'!I40</f>
        <v>3.940708174904943</v>
      </c>
      <c r="F40" s="116">
        <v>128839</v>
      </c>
      <c r="G40" s="117">
        <f>F40/'- 3 -'!E40</f>
        <v>0.013898275355622885</v>
      </c>
      <c r="H40" s="116">
        <f>F40/'- 7 -'!I40</f>
        <v>76.54408269961976</v>
      </c>
      <c r="I40" s="116">
        <v>135472</v>
      </c>
      <c r="J40" s="117">
        <f>I40/'- 3 -'!E40</f>
        <v>0.01461379829847285</v>
      </c>
      <c r="K40" s="116">
        <f>I40/'- 7 -'!I40</f>
        <v>80.48479087452472</v>
      </c>
    </row>
    <row r="41" spans="1:11" ht="12.75">
      <c r="A41" s="112">
        <v>32</v>
      </c>
      <c r="B41" s="113" t="s">
        <v>174</v>
      </c>
      <c r="C41" s="113">
        <v>31068</v>
      </c>
      <c r="D41" s="114">
        <f>C41/'- 3 -'!E41</f>
        <v>0.004970550750718272</v>
      </c>
      <c r="E41" s="113">
        <f>C41/'- 7 -'!I41</f>
        <v>33.75122216186855</v>
      </c>
      <c r="F41" s="113">
        <v>134085</v>
      </c>
      <c r="G41" s="114">
        <f>F41/'- 3 -'!E41</f>
        <v>0.021452179007662532</v>
      </c>
      <c r="H41" s="113">
        <f>F41/'- 7 -'!I41</f>
        <v>145.66539923954372</v>
      </c>
      <c r="I41" s="113">
        <v>165153</v>
      </c>
      <c r="J41" s="114">
        <f>I41/'- 3 -'!E41</f>
        <v>0.026422729758380805</v>
      </c>
      <c r="K41" s="113">
        <f>I41/'- 7 -'!I41</f>
        <v>179.41662140141227</v>
      </c>
    </row>
    <row r="42" spans="1:11" ht="12.75">
      <c r="A42" s="115">
        <v>33</v>
      </c>
      <c r="B42" s="116" t="s">
        <v>175</v>
      </c>
      <c r="C42" s="116">
        <v>41853</v>
      </c>
      <c r="D42" s="117">
        <f>C42/'- 3 -'!E42</f>
        <v>0.003713160502611447</v>
      </c>
      <c r="E42" s="116">
        <f>C42/'- 7 -'!I42</f>
        <v>21.315508021390375</v>
      </c>
      <c r="F42" s="116">
        <v>255594</v>
      </c>
      <c r="G42" s="117">
        <f>F42/'- 3 -'!E42</f>
        <v>0.022676069708371445</v>
      </c>
      <c r="H42" s="116">
        <f>F42/'- 7 -'!I42</f>
        <v>130.17265087853323</v>
      </c>
      <c r="I42" s="116">
        <v>297447</v>
      </c>
      <c r="J42" s="117">
        <f>I42/'- 3 -'!E42</f>
        <v>0.026389230210982894</v>
      </c>
      <c r="K42" s="116">
        <f>I42/'- 7 -'!I42</f>
        <v>151.4881588999236</v>
      </c>
    </row>
    <row r="43" spans="1:11" ht="12.75">
      <c r="A43" s="112">
        <v>34</v>
      </c>
      <c r="B43" s="113" t="s">
        <v>176</v>
      </c>
      <c r="C43" s="113">
        <v>4628</v>
      </c>
      <c r="D43" s="114">
        <f>C43/'- 3 -'!E43</f>
        <v>0.0008934540590285868</v>
      </c>
      <c r="E43" s="113">
        <f>C43/'- 7 -'!I43</f>
        <v>5.858227848101266</v>
      </c>
      <c r="F43" s="113">
        <v>32131</v>
      </c>
      <c r="G43" s="114">
        <f>F43/'- 3 -'!E43</f>
        <v>0.006203019094781229</v>
      </c>
      <c r="H43" s="113">
        <f>F43/'- 7 -'!I43</f>
        <v>40.67215189873418</v>
      </c>
      <c r="I43" s="113">
        <v>36759</v>
      </c>
      <c r="J43" s="114">
        <f>I43/'- 3 -'!E43</f>
        <v>0.007096473153809815</v>
      </c>
      <c r="K43" s="113">
        <f>I43/'- 7 -'!I43</f>
        <v>46.53037974683544</v>
      </c>
    </row>
    <row r="44" spans="1:11" ht="12.75">
      <c r="A44" s="115">
        <v>35</v>
      </c>
      <c r="B44" s="116" t="s">
        <v>177</v>
      </c>
      <c r="C44" s="116">
        <v>8830</v>
      </c>
      <c r="D44" s="117">
        <f>C44/'- 3 -'!E44</f>
        <v>0.0007052870006899512</v>
      </c>
      <c r="E44" s="116">
        <f>C44/'- 7 -'!I44</f>
        <v>4.535182331792501</v>
      </c>
      <c r="F44" s="116">
        <v>362325</v>
      </c>
      <c r="G44" s="117">
        <f>F44/'- 3 -'!E44</f>
        <v>0.028940329844279338</v>
      </c>
      <c r="H44" s="116">
        <f>F44/'- 7 -'!I44</f>
        <v>186.0939907550077</v>
      </c>
      <c r="I44" s="116">
        <v>371155</v>
      </c>
      <c r="J44" s="117">
        <f>I44/'- 3 -'!E44</f>
        <v>0.029645616844969292</v>
      </c>
      <c r="K44" s="116">
        <f>I44/'- 7 -'!I44</f>
        <v>190.6291730868002</v>
      </c>
    </row>
    <row r="45" spans="1:11" ht="12.75">
      <c r="A45" s="112">
        <v>36</v>
      </c>
      <c r="B45" s="113" t="s">
        <v>178</v>
      </c>
      <c r="C45" s="113">
        <v>19528</v>
      </c>
      <c r="D45" s="114">
        <f>C45/'- 3 -'!E45</f>
        <v>0.0027863047005739342</v>
      </c>
      <c r="E45" s="113">
        <f>C45/'- 7 -'!I45</f>
        <v>17.327417923691215</v>
      </c>
      <c r="F45" s="113">
        <v>99102</v>
      </c>
      <c r="G45" s="114">
        <f>F45/'- 3 -'!E45</f>
        <v>0.0141401253808008</v>
      </c>
      <c r="H45" s="113">
        <f>F45/'- 7 -'!I45</f>
        <v>87.9343389529725</v>
      </c>
      <c r="I45" s="113">
        <v>118630</v>
      </c>
      <c r="J45" s="114">
        <f>I45/'- 3 -'!E45</f>
        <v>0.016926430081374736</v>
      </c>
      <c r="K45" s="113">
        <f>I45/'- 7 -'!I45</f>
        <v>105.26175687666371</v>
      </c>
    </row>
    <row r="46" spans="1:11" ht="12.75">
      <c r="A46" s="115">
        <v>37</v>
      </c>
      <c r="B46" s="116" t="s">
        <v>179</v>
      </c>
      <c r="C46" s="116">
        <v>43491</v>
      </c>
      <c r="D46" s="117">
        <f>C46/'- 3 -'!E46</f>
        <v>0.0069205914869509885</v>
      </c>
      <c r="E46" s="116">
        <f>C46/'- 7 -'!I46</f>
        <v>42.34761441090555</v>
      </c>
      <c r="F46" s="116">
        <v>97952</v>
      </c>
      <c r="G46" s="117">
        <f>F46/'- 3 -'!E46</f>
        <v>0.015586805944444213</v>
      </c>
      <c r="H46" s="116">
        <f>F46/'- 7 -'!I46</f>
        <v>95.37682570593962</v>
      </c>
      <c r="I46" s="116">
        <v>141443</v>
      </c>
      <c r="J46" s="117">
        <f>I46/'- 3 -'!E46</f>
        <v>0.022507397431395203</v>
      </c>
      <c r="K46" s="116">
        <f>I46/'- 7 -'!I46</f>
        <v>137.7244401168452</v>
      </c>
    </row>
    <row r="47" spans="1:11" ht="12.75">
      <c r="A47" s="112">
        <v>38</v>
      </c>
      <c r="B47" s="113" t="s">
        <v>180</v>
      </c>
      <c r="C47" s="113">
        <v>17185</v>
      </c>
      <c r="D47" s="114">
        <f>C47/'- 3 -'!E47</f>
        <v>0.002041787919482863</v>
      </c>
      <c r="E47" s="113">
        <f>C47/'- 7 -'!I47</f>
        <v>12.969811320754717</v>
      </c>
      <c r="F47" s="113">
        <v>95638</v>
      </c>
      <c r="G47" s="114">
        <f>F47/'- 3 -'!E47</f>
        <v>0.011362962644370207</v>
      </c>
      <c r="H47" s="113">
        <f>F47/'- 7 -'!I47</f>
        <v>72.17962264150944</v>
      </c>
      <c r="I47" s="113">
        <v>112823</v>
      </c>
      <c r="J47" s="114">
        <f>I47/'- 3 -'!E47</f>
        <v>0.01340475056385307</v>
      </c>
      <c r="K47" s="113">
        <f>I47/'- 7 -'!I47</f>
        <v>85.14943396226415</v>
      </c>
    </row>
    <row r="48" spans="1:11" ht="12.75">
      <c r="A48" s="115">
        <v>39</v>
      </c>
      <c r="B48" s="116" t="s">
        <v>181</v>
      </c>
      <c r="C48" s="116">
        <v>18032</v>
      </c>
      <c r="D48" s="117">
        <f>C48/'- 3 -'!E48</f>
        <v>0.0013113922400953232</v>
      </c>
      <c r="E48" s="116">
        <f>C48/'- 7 -'!I48</f>
        <v>8.111560953666217</v>
      </c>
      <c r="F48" s="116">
        <v>140943</v>
      </c>
      <c r="G48" s="117">
        <f>F48/'- 3 -'!E48</f>
        <v>0.01025019723246202</v>
      </c>
      <c r="H48" s="116">
        <f>F48/'- 7 -'!I48</f>
        <v>63.40215924426451</v>
      </c>
      <c r="I48" s="116">
        <v>158975</v>
      </c>
      <c r="J48" s="117">
        <f>I48/'- 3 -'!E48</f>
        <v>0.011561589472557343</v>
      </c>
      <c r="K48" s="116">
        <f>I48/'- 7 -'!I48</f>
        <v>71.51372019793072</v>
      </c>
    </row>
    <row r="49" spans="1:11" ht="12.75">
      <c r="A49" s="112">
        <v>40</v>
      </c>
      <c r="B49" s="113" t="s">
        <v>182</v>
      </c>
      <c r="C49" s="113">
        <v>54538</v>
      </c>
      <c r="D49" s="114">
        <f>C49/'- 3 -'!E49</f>
        <v>0.0013997414823415776</v>
      </c>
      <c r="E49" s="113">
        <f>C49/'- 7 -'!I49</f>
        <v>7.12449379490529</v>
      </c>
      <c r="F49" s="113">
        <v>338776</v>
      </c>
      <c r="G49" s="114">
        <f>F49/'- 3 -'!E49</f>
        <v>0.008694833334954534</v>
      </c>
      <c r="H49" s="113">
        <f>F49/'- 7 -'!I49</f>
        <v>44.25551926845199</v>
      </c>
      <c r="I49" s="113">
        <v>393314</v>
      </c>
      <c r="J49" s="114">
        <f>I49/'- 3 -'!E49</f>
        <v>0.010094574817296111</v>
      </c>
      <c r="K49" s="113">
        <f>I49/'- 7 -'!I49</f>
        <v>51.38001306335728</v>
      </c>
    </row>
    <row r="50" spans="1:11" ht="12.75">
      <c r="A50" s="115">
        <v>41</v>
      </c>
      <c r="B50" s="116" t="s">
        <v>183</v>
      </c>
      <c r="C50" s="116">
        <v>9401</v>
      </c>
      <c r="D50" s="117">
        <f>C50/'- 3 -'!E50</f>
        <v>0.0008178447975727556</v>
      </c>
      <c r="E50" s="116">
        <f>C50/'- 7 -'!I50</f>
        <v>5.378761872067742</v>
      </c>
      <c r="F50" s="116">
        <v>406627</v>
      </c>
      <c r="G50" s="117">
        <f>F50/'- 3 -'!E50</f>
        <v>0.035374723593513124</v>
      </c>
      <c r="H50" s="116">
        <f>F50/'- 7 -'!I50</f>
        <v>232.6507609566312</v>
      </c>
      <c r="I50" s="116">
        <v>416028</v>
      </c>
      <c r="J50" s="117">
        <f>I50/'- 3 -'!E50</f>
        <v>0.03619256839108588</v>
      </c>
      <c r="K50" s="116">
        <f>I50/'- 7 -'!I50</f>
        <v>238.02952282869893</v>
      </c>
    </row>
    <row r="51" spans="1:11" ht="12.75">
      <c r="A51" s="112">
        <v>42</v>
      </c>
      <c r="B51" s="113" t="s">
        <v>184</v>
      </c>
      <c r="C51" s="113">
        <v>14338</v>
      </c>
      <c r="D51" s="114">
        <f>C51/'- 3 -'!E51</f>
        <v>0.0020239144591946844</v>
      </c>
      <c r="E51" s="113">
        <f>C51/'- 7 -'!I51</f>
        <v>12.818953956191327</v>
      </c>
      <c r="F51" s="113">
        <v>17885</v>
      </c>
      <c r="G51" s="114">
        <f>F51/'- 3 -'!E51</f>
        <v>0.0025245996723878457</v>
      </c>
      <c r="H51" s="113">
        <f>F51/'- 7 -'!I51</f>
        <v>15.990165400089406</v>
      </c>
      <c r="I51" s="113">
        <v>32223</v>
      </c>
      <c r="J51" s="114">
        <f>I51/'- 3 -'!E51</f>
        <v>0.0045485141315825305</v>
      </c>
      <c r="K51" s="113">
        <f>I51/'- 7 -'!I51</f>
        <v>28.809119356280732</v>
      </c>
    </row>
    <row r="52" spans="1:11" ht="12.75">
      <c r="A52" s="115">
        <v>43</v>
      </c>
      <c r="B52" s="116" t="s">
        <v>185</v>
      </c>
      <c r="C52" s="116">
        <v>6870</v>
      </c>
      <c r="D52" s="117">
        <f>C52/'- 3 -'!E52</f>
        <v>0.0010971186342965034</v>
      </c>
      <c r="E52" s="116">
        <f>C52/'- 7 -'!I52</f>
        <v>7.607973421926911</v>
      </c>
      <c r="F52" s="116">
        <v>125806</v>
      </c>
      <c r="G52" s="117">
        <f>F52/'- 3 -'!E52</f>
        <v>0.020090845255648603</v>
      </c>
      <c r="H52" s="116">
        <f>F52/'- 7 -'!I52</f>
        <v>139.3200442967885</v>
      </c>
      <c r="I52" s="116">
        <v>132676</v>
      </c>
      <c r="J52" s="117">
        <f>I52/'- 3 -'!E52</f>
        <v>0.021187963889945108</v>
      </c>
      <c r="K52" s="116">
        <f>I52/'- 7 -'!I52</f>
        <v>146.92801771871538</v>
      </c>
    </row>
    <row r="53" spans="1:11" ht="12.75">
      <c r="A53" s="112">
        <v>44</v>
      </c>
      <c r="B53" s="113" t="s">
        <v>186</v>
      </c>
      <c r="C53" s="113">
        <v>8127</v>
      </c>
      <c r="D53" s="114">
        <f>C53/'- 3 -'!E53</f>
        <v>0.0009658866243777804</v>
      </c>
      <c r="E53" s="113">
        <f>C53/'- 7 -'!I53</f>
        <v>6.201449828309806</v>
      </c>
      <c r="F53" s="113">
        <v>107082</v>
      </c>
      <c r="G53" s="114">
        <f>F53/'- 3 -'!E53</f>
        <v>0.012726599177017532</v>
      </c>
      <c r="H53" s="113">
        <f>F53/'- 7 -'!I53</f>
        <v>81.71079740557039</v>
      </c>
      <c r="I53" s="113">
        <v>115209</v>
      </c>
      <c r="J53" s="114">
        <f>I53/'- 3 -'!E53</f>
        <v>0.013692485801395312</v>
      </c>
      <c r="K53" s="113">
        <f>I53/'- 7 -'!I53</f>
        <v>87.9122472338802</v>
      </c>
    </row>
    <row r="54" spans="1:11" ht="12.75">
      <c r="A54" s="115">
        <v>45</v>
      </c>
      <c r="B54" s="116" t="s">
        <v>187</v>
      </c>
      <c r="C54" s="116">
        <v>2649</v>
      </c>
      <c r="D54" s="117">
        <f>C54/'- 3 -'!E54</f>
        <v>0.0002476160991406628</v>
      </c>
      <c r="E54" s="116">
        <f>C54/'- 7 -'!I54</f>
        <v>1.360135551447936</v>
      </c>
      <c r="F54" s="116">
        <v>86438</v>
      </c>
      <c r="G54" s="117">
        <f>F54/'- 3 -'!E54</f>
        <v>0.008079818942061385</v>
      </c>
      <c r="H54" s="116">
        <f>F54/'- 7 -'!I54</f>
        <v>44.38180324501951</v>
      </c>
      <c r="I54" s="116">
        <v>89087</v>
      </c>
      <c r="J54" s="117">
        <f>I54/'- 3 -'!E54</f>
        <v>0.008327435041202048</v>
      </c>
      <c r="K54" s="116">
        <f>I54/'- 7 -'!I54</f>
        <v>45.74193879646745</v>
      </c>
    </row>
    <row r="55" spans="1:11" ht="12.75">
      <c r="A55" s="112">
        <v>46</v>
      </c>
      <c r="B55" s="113" t="s">
        <v>188</v>
      </c>
      <c r="C55" s="113">
        <v>5470</v>
      </c>
      <c r="D55" s="114">
        <f>C55/'- 3 -'!E55</f>
        <v>0.0005288339713662025</v>
      </c>
      <c r="E55" s="113">
        <f>C55/'- 7 -'!I55</f>
        <v>3.427962649620856</v>
      </c>
      <c r="F55" s="113">
        <v>159984</v>
      </c>
      <c r="G55" s="114">
        <f>F55/'- 3 -'!E55</f>
        <v>0.015467088496352931</v>
      </c>
      <c r="H55" s="113">
        <f>F55/'- 7 -'!I55</f>
        <v>100.2594472645234</v>
      </c>
      <c r="I55" s="113">
        <v>165454</v>
      </c>
      <c r="J55" s="114">
        <f>I55/'- 3 -'!E55</f>
        <v>0.015995922467719133</v>
      </c>
      <c r="K55" s="113">
        <f>I55/'- 7 -'!I55</f>
        <v>103.68740991414425</v>
      </c>
    </row>
    <row r="56" spans="1:11" ht="12.75">
      <c r="A56" s="115">
        <v>47</v>
      </c>
      <c r="B56" s="116" t="s">
        <v>189</v>
      </c>
      <c r="C56" s="116">
        <v>2055</v>
      </c>
      <c r="D56" s="117">
        <f>C56/'- 3 -'!E56</f>
        <v>0.00026446263123716776</v>
      </c>
      <c r="E56" s="116">
        <f>C56/'- 7 -'!I56</f>
        <v>1.5149281238481387</v>
      </c>
      <c r="F56" s="116">
        <v>62276</v>
      </c>
      <c r="G56" s="117">
        <f>F56/'- 3 -'!E56</f>
        <v>0.00801444030312694</v>
      </c>
      <c r="H56" s="116">
        <f>F56/'- 7 -'!I56</f>
        <v>45.909325469959455</v>
      </c>
      <c r="I56" s="116">
        <v>64331</v>
      </c>
      <c r="J56" s="117">
        <f>I56/'- 3 -'!E56</f>
        <v>0.008278902934364106</v>
      </c>
      <c r="K56" s="116">
        <f>I56/'- 7 -'!I56</f>
        <v>47.42425359380759</v>
      </c>
    </row>
    <row r="57" spans="1:11" ht="12.75">
      <c r="A57" s="112">
        <v>48</v>
      </c>
      <c r="B57" s="113" t="s">
        <v>190</v>
      </c>
      <c r="C57" s="113">
        <v>51879.22</v>
      </c>
      <c r="D57" s="114">
        <f>C57/'- 3 -'!E57</f>
        <v>0.0009826485615404554</v>
      </c>
      <c r="E57" s="113">
        <f>C57/'- 7 -'!I57</f>
        <v>9.529264171044415</v>
      </c>
      <c r="F57" s="113">
        <v>1177514.08</v>
      </c>
      <c r="G57" s="114">
        <f>F57/'- 3 -'!E57</f>
        <v>0.02230339077776483</v>
      </c>
      <c r="H57" s="113">
        <f>F57/'- 7 -'!I57</f>
        <v>216.28780720767057</v>
      </c>
      <c r="I57" s="113">
        <v>1229393.3</v>
      </c>
      <c r="J57" s="114">
        <f>I57/'- 3 -'!E57</f>
        <v>0.023286039339305287</v>
      </c>
      <c r="K57" s="113">
        <f>I57/'- 7 -'!I57</f>
        <v>225.81707137871499</v>
      </c>
    </row>
    <row r="58" spans="1:11" ht="12.75">
      <c r="A58" s="115">
        <v>49</v>
      </c>
      <c r="B58" s="116" t="s">
        <v>191</v>
      </c>
      <c r="C58" s="116">
        <v>48579</v>
      </c>
      <c r="D58" s="117">
        <f>C58/'- 3 -'!E58</f>
        <v>0.0016997196279601727</v>
      </c>
      <c r="E58" s="116">
        <f>C58/'- 7 -'!I58</f>
        <v>11.445164330309813</v>
      </c>
      <c r="F58" s="116">
        <v>356568</v>
      </c>
      <c r="G58" s="117">
        <f>F58/'- 3 -'!E58</f>
        <v>0.012475876990108953</v>
      </c>
      <c r="H58" s="116">
        <f>F58/'- 7 -'!I58</f>
        <v>84.00706797031452</v>
      </c>
      <c r="I58" s="116">
        <v>405147</v>
      </c>
      <c r="J58" s="117">
        <f>I58/'- 3 -'!E58</f>
        <v>0.014175596618069126</v>
      </c>
      <c r="K58" s="116">
        <f>I58/'- 7 -'!I58</f>
        <v>95.45223230062433</v>
      </c>
    </row>
    <row r="59" spans="1:11" ht="12.75">
      <c r="A59" s="112">
        <v>2264</v>
      </c>
      <c r="B59" s="113" t="s">
        <v>192</v>
      </c>
      <c r="C59" s="113">
        <v>277</v>
      </c>
      <c r="D59" s="114">
        <f>C59/'- 3 -'!E59</f>
        <v>0.0001504100710674011</v>
      </c>
      <c r="E59" s="113">
        <f>C59/'- 7 -'!I59</f>
        <v>1.3645320197044335</v>
      </c>
      <c r="F59" s="113">
        <v>13470</v>
      </c>
      <c r="G59" s="114">
        <f>F59/'- 3 -'!E59</f>
        <v>0.007314164827718024</v>
      </c>
      <c r="H59" s="113">
        <f>F59/'- 7 -'!I59</f>
        <v>66.35467980295566</v>
      </c>
      <c r="I59" s="113">
        <v>13747</v>
      </c>
      <c r="J59" s="114">
        <f>I59/'- 3 -'!E59</f>
        <v>0.007464574898785425</v>
      </c>
      <c r="K59" s="113">
        <f>I59/'- 7 -'!I59</f>
        <v>67.7192118226601</v>
      </c>
    </row>
    <row r="60" spans="1:11" ht="12.75">
      <c r="A60" s="115">
        <v>2309</v>
      </c>
      <c r="B60" s="116" t="s">
        <v>193</v>
      </c>
      <c r="C60" s="116">
        <v>0</v>
      </c>
      <c r="D60" s="117">
        <f>C60/'- 3 -'!E60</f>
        <v>0</v>
      </c>
      <c r="E60" s="116">
        <f>C60/'- 7 -'!I60</f>
        <v>0</v>
      </c>
      <c r="F60" s="116">
        <v>28340</v>
      </c>
      <c r="G60" s="117">
        <f>F60/'- 3 -'!E60</f>
        <v>0.013723811442385173</v>
      </c>
      <c r="H60" s="116">
        <f>F60/'- 7 -'!I60</f>
        <v>97.89291882556131</v>
      </c>
      <c r="I60" s="116">
        <v>28340</v>
      </c>
      <c r="J60" s="117">
        <f>I60/'- 3 -'!E60</f>
        <v>0.013723811442385173</v>
      </c>
      <c r="K60" s="116">
        <f>I60/'- 7 -'!I60</f>
        <v>97.89291882556131</v>
      </c>
    </row>
    <row r="61" spans="1:11" ht="12.75">
      <c r="A61" s="112">
        <v>2312</v>
      </c>
      <c r="B61" s="113" t="s">
        <v>194</v>
      </c>
      <c r="C61" s="113">
        <v>31053</v>
      </c>
      <c r="D61" s="114">
        <f>C61/'- 3 -'!E61</f>
        <v>0.017213118843301473</v>
      </c>
      <c r="E61" s="113">
        <f>C61/'- 7 -'!I61</f>
        <v>131.30232558139534</v>
      </c>
      <c r="F61" s="113">
        <v>71633</v>
      </c>
      <c r="G61" s="114">
        <f>F61/'- 3 -'!E61</f>
        <v>0.03970718906715018</v>
      </c>
      <c r="H61" s="113">
        <f>F61/'- 7 -'!I61</f>
        <v>302.88794926004226</v>
      </c>
      <c r="I61" s="113">
        <v>102686</v>
      </c>
      <c r="J61" s="114">
        <f>I61/'- 3 -'!E61</f>
        <v>0.05692030791045165</v>
      </c>
      <c r="K61" s="113">
        <f>I61/'- 7 -'!I61</f>
        <v>434.19027484143766</v>
      </c>
    </row>
    <row r="62" spans="1:11" ht="12.75">
      <c r="A62" s="115">
        <v>2355</v>
      </c>
      <c r="B62" s="116" t="s">
        <v>196</v>
      </c>
      <c r="C62" s="116">
        <v>22893</v>
      </c>
      <c r="D62" s="117">
        <f>C62/'- 3 -'!E62</f>
        <v>0.001008087051966976</v>
      </c>
      <c r="E62" s="116">
        <f>C62/'- 7 -'!I62</f>
        <v>6.456370917705454</v>
      </c>
      <c r="F62" s="116">
        <v>320523</v>
      </c>
      <c r="G62" s="117">
        <f>F62/'- 3 -'!E62</f>
        <v>0.014114143456847554</v>
      </c>
      <c r="H62" s="116">
        <f>F62/'- 7 -'!I62</f>
        <v>90.39511534773534</v>
      </c>
      <c r="I62" s="116">
        <v>343416</v>
      </c>
      <c r="J62" s="117">
        <f>I62/'- 3 -'!E62</f>
        <v>0.01512223050881453</v>
      </c>
      <c r="K62" s="116">
        <f>I62/'- 7 -'!I62</f>
        <v>96.8514862654408</v>
      </c>
    </row>
    <row r="63" spans="1:11" ht="12.75">
      <c r="A63" s="112">
        <v>2439</v>
      </c>
      <c r="B63" s="113" t="s">
        <v>197</v>
      </c>
      <c r="C63" s="113">
        <v>893</v>
      </c>
      <c r="D63" s="114">
        <f>C63/'- 3 -'!E63</f>
        <v>0.0008791541745306908</v>
      </c>
      <c r="E63" s="113">
        <f>C63/'- 7 -'!I63</f>
        <v>5.973244147157191</v>
      </c>
      <c r="F63" s="113">
        <v>7040</v>
      </c>
      <c r="G63" s="114">
        <f>F63/'- 3 -'!E63</f>
        <v>0.0069308458999955925</v>
      </c>
      <c r="H63" s="113">
        <f>F63/'- 7 -'!I63</f>
        <v>47.09030100334448</v>
      </c>
      <c r="I63" s="113">
        <v>7933</v>
      </c>
      <c r="J63" s="114">
        <f>I63/'- 3 -'!E63</f>
        <v>0.007810000074526283</v>
      </c>
      <c r="K63" s="113">
        <f>I63/'- 7 -'!I63</f>
        <v>53.063545150501675</v>
      </c>
    </row>
    <row r="64" spans="1:11" ht="12.75">
      <c r="A64" s="115">
        <v>2460</v>
      </c>
      <c r="B64" s="116" t="s">
        <v>198</v>
      </c>
      <c r="C64" s="116">
        <v>10473</v>
      </c>
      <c r="D64" s="117">
        <f>C64/'- 3 -'!E64</f>
        <v>0.0040508802628952826</v>
      </c>
      <c r="E64" s="116">
        <f>C64/'- 7 -'!I64</f>
        <v>33.30047694753577</v>
      </c>
      <c r="F64" s="116">
        <v>55383</v>
      </c>
      <c r="G64" s="117">
        <f>F64/'- 3 -'!E64</f>
        <v>0.021421741774079007</v>
      </c>
      <c r="H64" s="116">
        <f>F64/'- 7 -'!I64</f>
        <v>176.0985691573927</v>
      </c>
      <c r="I64" s="116">
        <v>65856</v>
      </c>
      <c r="J64" s="117">
        <f>I64/'- 3 -'!E64</f>
        <v>0.025472622036974292</v>
      </c>
      <c r="K64" s="116">
        <f>I64/'- 7 -'!I64</f>
        <v>209.39904610492846</v>
      </c>
    </row>
    <row r="65" spans="1:11" ht="12.75">
      <c r="A65" s="112">
        <v>3000</v>
      </c>
      <c r="B65" s="113" t="s">
        <v>199</v>
      </c>
      <c r="C65" s="113">
        <v>12203</v>
      </c>
      <c r="D65" s="114">
        <f>C65/'- 3 -'!E65</f>
        <v>0.0023919402804860167</v>
      </c>
      <c r="E65" s="113">
        <f>C65/'- 7 -'!I65</f>
        <v>14.730806373732497</v>
      </c>
      <c r="F65" s="113">
        <v>176265</v>
      </c>
      <c r="G65" s="114">
        <f>F65/'- 3 -'!E65</f>
        <v>0.0345501396000875</v>
      </c>
      <c r="H65" s="113">
        <f>F65/'- 7 -'!I65</f>
        <v>212.77764365041043</v>
      </c>
      <c r="I65" s="113">
        <v>188468</v>
      </c>
      <c r="J65" s="114">
        <f>I65/'- 3 -'!E65</f>
        <v>0.03694207988057352</v>
      </c>
      <c r="K65" s="113">
        <f>I65/'- 7 -'!I65</f>
        <v>227.50845002414295</v>
      </c>
    </row>
    <row r="66" spans="4:10" ht="4.5" customHeight="1">
      <c r="D66" s="118"/>
      <c r="G66" s="118"/>
      <c r="J66" s="118"/>
    </row>
    <row r="67" spans="1:11" ht="12.75">
      <c r="A67" s="119"/>
      <c r="B67" s="24" t="s">
        <v>200</v>
      </c>
      <c r="C67" s="24">
        <f>SUM(C11:C65)</f>
        <v>1913853.85</v>
      </c>
      <c r="D67" s="120">
        <f>C67/'- 3 -'!E67</f>
        <v>0.0016874030113183149</v>
      </c>
      <c r="E67" s="24">
        <f>C67/'- 7 -'!I67</f>
        <v>10.392312891367114</v>
      </c>
      <c r="F67" s="24">
        <f>SUM(F11:F65)</f>
        <v>17237102.89</v>
      </c>
      <c r="G67" s="120">
        <f>F67/'- 3 -'!E67</f>
        <v>0.01519757599201717</v>
      </c>
      <c r="H67" s="24">
        <f>F67/'- 7 -'!I67</f>
        <v>93.59824762667658</v>
      </c>
      <c r="I67" s="24">
        <f>SUM(I11:I65)</f>
        <v>19150956.740000002</v>
      </c>
      <c r="J67" s="120">
        <f>I67/'- 3 -'!E67</f>
        <v>0.016884979003335486</v>
      </c>
      <c r="K67" s="24">
        <f>I67/'- 7 -'!I67</f>
        <v>103.9905605180437</v>
      </c>
    </row>
    <row r="68" spans="4:10" ht="4.5" customHeight="1">
      <c r="D68" s="118"/>
      <c r="G68" s="118"/>
      <c r="J68" s="118"/>
    </row>
    <row r="69" spans="1:11" ht="12.75">
      <c r="A69" s="115">
        <v>2155</v>
      </c>
      <c r="B69" s="116" t="s">
        <v>201</v>
      </c>
      <c r="C69" s="116">
        <v>1853.75</v>
      </c>
      <c r="D69" s="117">
        <f>C69/'- 3 -'!E69</f>
        <v>0.0017483101986584954</v>
      </c>
      <c r="E69" s="116">
        <f>C69/'- 7 -'!I69</f>
        <v>14.949596774193548</v>
      </c>
      <c r="F69" s="116">
        <v>7079.68</v>
      </c>
      <c r="G69" s="117">
        <f>F69/'- 3 -'!E69</f>
        <v>0.006676993525145558</v>
      </c>
      <c r="H69" s="116">
        <f>F69/'- 7 -'!I69</f>
        <v>57.094193548387096</v>
      </c>
      <c r="I69" s="116">
        <v>8933.43</v>
      </c>
      <c r="J69" s="117">
        <f>I69/'- 3 -'!E69</f>
        <v>0.008425303723804053</v>
      </c>
      <c r="K69" s="116">
        <f>I69/'- 7 -'!I69</f>
        <v>72.04379032258065</v>
      </c>
    </row>
    <row r="70" spans="1:11" ht="12.75">
      <c r="A70" s="112">
        <v>2408</v>
      </c>
      <c r="B70" s="113" t="s">
        <v>203</v>
      </c>
      <c r="C70" s="113">
        <v>0</v>
      </c>
      <c r="D70" s="114">
        <f>C70/'- 3 -'!E70</f>
        <v>0</v>
      </c>
      <c r="E70" s="113">
        <f>C70/'- 7 -'!I70</f>
        <v>0</v>
      </c>
      <c r="F70" s="113">
        <v>79340</v>
      </c>
      <c r="G70" s="114">
        <f>F70/'- 3 -'!E70</f>
        <v>0.03321038153010533</v>
      </c>
      <c r="H70" s="113">
        <f>F70/'- 7 -'!I70</f>
        <v>258.85807504078304</v>
      </c>
      <c r="I70" s="113">
        <v>79340</v>
      </c>
      <c r="J70" s="114">
        <f>I70/'- 3 -'!E70</f>
        <v>0.03321038153010533</v>
      </c>
      <c r="K70" s="113">
        <f>I70/'- 7 -'!I70</f>
        <v>258.85807504078304</v>
      </c>
    </row>
    <row r="71" ht="6.75" customHeight="1"/>
    <row r="72" spans="1:2" ht="12" customHeight="1">
      <c r="A72" s="63" t="s">
        <v>327</v>
      </c>
      <c r="B72" s="5" t="s">
        <v>446</v>
      </c>
    </row>
    <row r="73" spans="1:2" ht="12" customHeight="1">
      <c r="A73" s="63" t="s">
        <v>385</v>
      </c>
      <c r="B73" s="5" t="s">
        <v>449</v>
      </c>
    </row>
    <row r="74" spans="1:2" ht="12" customHeight="1">
      <c r="A74" s="5"/>
      <c r="B74" s="5" t="s">
        <v>448</v>
      </c>
    </row>
    <row r="75" spans="1:2" ht="12" customHeight="1">
      <c r="A75" s="5"/>
      <c r="B75" s="5"/>
    </row>
    <row r="76" spans="1:2" ht="12" customHeight="1">
      <c r="A76" s="5"/>
      <c r="B76" s="5"/>
    </row>
    <row r="77" ht="12" customHeight="1"/>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T76"/>
  <sheetViews>
    <sheetView showGridLines="0" showZeros="0" workbookViewId="0" topLeftCell="A1">
      <selection activeCell="A1" sqref="A1"/>
    </sheetView>
  </sheetViews>
  <sheetFormatPr defaultColWidth="14.83203125" defaultRowHeight="12"/>
  <cols>
    <col min="1" max="1" width="6.83203125" style="97" customWidth="1"/>
    <col min="2" max="2" width="35.83203125" style="97" customWidth="1"/>
    <col min="3" max="3" width="15.83203125" style="97" customWidth="1"/>
    <col min="4" max="6" width="14.83203125" style="97" customWidth="1"/>
    <col min="7" max="7" width="12.83203125" style="97" customWidth="1"/>
    <col min="8" max="8" width="16.83203125" style="97" customWidth="1"/>
    <col min="9" max="9" width="11.83203125" style="97" customWidth="1"/>
    <col min="10" max="11" width="14.83203125" style="97" customWidth="1"/>
    <col min="12" max="12" width="24.66015625" style="97" customWidth="1"/>
    <col min="13" max="16384" width="14.83203125" style="97" customWidth="1"/>
  </cols>
  <sheetData>
    <row r="1" spans="1:2" ht="6.75" customHeight="1">
      <c r="A1" s="20"/>
      <c r="B1" s="95"/>
    </row>
    <row r="2" spans="1:9" ht="12.75">
      <c r="A2" s="10"/>
      <c r="B2" s="124" t="str">
        <f>"  SUMMARY"&amp;REPLACE(REVYEAR,1,8,"")</f>
        <v>  SUMMARY OF OPERATING FUND REVENUE: 1997/98 ACTUAL</v>
      </c>
      <c r="C2" s="124"/>
      <c r="D2" s="124"/>
      <c r="E2" s="124"/>
      <c r="F2" s="124"/>
      <c r="G2" s="124"/>
      <c r="H2" s="124"/>
      <c r="I2" s="124"/>
    </row>
    <row r="3" spans="1:2" ht="12.75">
      <c r="A3" s="11"/>
      <c r="B3" s="126"/>
    </row>
    <row r="4" spans="1:9" ht="12.75">
      <c r="A4" s="9"/>
      <c r="C4" s="161"/>
      <c r="D4" s="203"/>
      <c r="E4" s="203"/>
      <c r="F4" s="161"/>
      <c r="G4" s="161"/>
      <c r="H4" s="161"/>
      <c r="I4" s="161"/>
    </row>
    <row r="5" spans="1:9" ht="12.75">
      <c r="A5" s="9"/>
      <c r="C5" s="65"/>
      <c r="D5" s="161"/>
      <c r="E5" s="161"/>
      <c r="F5" s="161"/>
      <c r="G5" s="161"/>
      <c r="H5" s="161"/>
      <c r="I5" s="161"/>
    </row>
    <row r="6" spans="1:9" ht="12.75">
      <c r="A6" s="9"/>
      <c r="C6" s="173" t="s">
        <v>224</v>
      </c>
      <c r="D6" s="146"/>
      <c r="E6" s="146"/>
      <c r="F6" s="146"/>
      <c r="G6" s="146"/>
      <c r="H6" s="146"/>
      <c r="I6" s="147"/>
    </row>
    <row r="7" spans="1:9" ht="12.75">
      <c r="A7" s="20"/>
      <c r="C7" s="76" t="s">
        <v>241</v>
      </c>
      <c r="D7" s="74"/>
      <c r="E7" s="74"/>
      <c r="F7" s="162" t="s">
        <v>66</v>
      </c>
      <c r="G7" s="162" t="s">
        <v>3</v>
      </c>
      <c r="H7" s="162" t="s">
        <v>223</v>
      </c>
      <c r="I7" s="162" t="s">
        <v>3</v>
      </c>
    </row>
    <row r="8" spans="1:9" ht="12.75">
      <c r="A8" s="109"/>
      <c r="B8" s="54"/>
      <c r="C8" s="199"/>
      <c r="D8" s="150"/>
      <c r="E8" s="150"/>
      <c r="F8" s="164" t="s">
        <v>266</v>
      </c>
      <c r="G8" s="164" t="s">
        <v>267</v>
      </c>
      <c r="H8" s="164" t="s">
        <v>268</v>
      </c>
      <c r="I8" s="164" t="s">
        <v>3</v>
      </c>
    </row>
    <row r="9" spans="1:11" ht="12.75">
      <c r="A9" s="60" t="s">
        <v>121</v>
      </c>
      <c r="B9" s="61" t="s">
        <v>122</v>
      </c>
      <c r="C9" s="166" t="s">
        <v>259</v>
      </c>
      <c r="D9" s="166" t="s">
        <v>235</v>
      </c>
      <c r="E9" s="166" t="s">
        <v>236</v>
      </c>
      <c r="F9" s="166" t="s">
        <v>262</v>
      </c>
      <c r="G9" s="166" t="s">
        <v>296</v>
      </c>
      <c r="H9" s="166" t="s">
        <v>297</v>
      </c>
      <c r="I9" s="166" t="s">
        <v>66</v>
      </c>
      <c r="K9" s="121" t="s">
        <v>415</v>
      </c>
    </row>
    <row r="10" spans="1:9" ht="4.5" customHeight="1">
      <c r="A10" s="86"/>
      <c r="B10" s="86"/>
      <c r="C10" s="167"/>
      <c r="D10" s="167"/>
      <c r="E10" s="167"/>
      <c r="F10" s="167"/>
      <c r="G10" s="167"/>
      <c r="H10" s="167"/>
      <c r="I10" s="167"/>
    </row>
    <row r="11" spans="1:20" ht="12.75">
      <c r="A11" s="112">
        <v>1</v>
      </c>
      <c r="B11" s="113" t="s">
        <v>144</v>
      </c>
      <c r="C11" s="220">
        <f>'- 42 -'!H11</f>
        <v>0.5413230862926715</v>
      </c>
      <c r="D11" s="220">
        <f>'- 43 -'!D11</f>
        <v>0.003369163589440823</v>
      </c>
      <c r="E11" s="220">
        <f>'- 43 -'!F11</f>
        <v>0.4352475164712683</v>
      </c>
      <c r="F11" s="220">
        <f>'- 43 -'!H11</f>
        <v>0.007337363241445204</v>
      </c>
      <c r="G11" s="220">
        <f>'- 43 -'!J11</f>
        <v>0.005452232357617261</v>
      </c>
      <c r="H11" s="220">
        <f>'- 44 -'!D11</f>
        <v>0.0039366261854655695</v>
      </c>
      <c r="I11" s="220">
        <f>'- 44 -'!F11</f>
        <v>0.003334011862091401</v>
      </c>
      <c r="K11" s="221">
        <f aca="true" t="shared" si="0" ref="K11:K65">SUM(C11:I11)</f>
        <v>1</v>
      </c>
      <c r="L11" s="97" t="s">
        <v>259</v>
      </c>
      <c r="M11" s="118">
        <f>C67</f>
        <v>0.6198359538872502</v>
      </c>
      <c r="T11" s="118">
        <f>J67</f>
        <v>0</v>
      </c>
    </row>
    <row r="12" spans="1:13" ht="12.75">
      <c r="A12" s="115">
        <v>2</v>
      </c>
      <c r="B12" s="116" t="s">
        <v>145</v>
      </c>
      <c r="C12" s="222">
        <f>'- 42 -'!H12</f>
        <v>0.5567689671765277</v>
      </c>
      <c r="D12" s="222">
        <f>'- 43 -'!D12</f>
        <v>0.0036017101929927227</v>
      </c>
      <c r="E12" s="222">
        <f>'- 43 -'!F12</f>
        <v>0.4115412478274127</v>
      </c>
      <c r="F12" s="222">
        <f>'- 43 -'!H12</f>
        <v>0.0074243262352699825</v>
      </c>
      <c r="G12" s="222">
        <f>'- 43 -'!J12</f>
        <v>0.0017490678869185791</v>
      </c>
      <c r="H12" s="222">
        <f>'- 44 -'!D12</f>
        <v>0.009699713173880001</v>
      </c>
      <c r="I12" s="222">
        <f>'- 44 -'!F12</f>
        <v>0.009214967506998312</v>
      </c>
      <c r="K12" s="221">
        <f t="shared" si="0"/>
        <v>0.9999999999999999</v>
      </c>
      <c r="L12" s="97" t="s">
        <v>235</v>
      </c>
      <c r="M12" s="118">
        <f>D67</f>
        <v>0.011477932439910028</v>
      </c>
    </row>
    <row r="13" spans="1:13" ht="12.75">
      <c r="A13" s="112">
        <v>3</v>
      </c>
      <c r="B13" s="113" t="s">
        <v>146</v>
      </c>
      <c r="C13" s="220">
        <f>'- 42 -'!H13</f>
        <v>0.5358898104703164</v>
      </c>
      <c r="D13" s="220">
        <f>'- 43 -'!D13</f>
        <v>0.0031387753982892795</v>
      </c>
      <c r="E13" s="220">
        <f>'- 43 -'!F13</f>
        <v>0.448555499011694</v>
      </c>
      <c r="F13" s="220">
        <f>'- 43 -'!H13</f>
        <v>0.004569810313635637</v>
      </c>
      <c r="G13" s="220">
        <f>'- 43 -'!J13</f>
        <v>7.431747812636534E-05</v>
      </c>
      <c r="H13" s="220">
        <f>'- 44 -'!D13</f>
        <v>0.004325896539272182</v>
      </c>
      <c r="I13" s="220">
        <f>'- 44 -'!F13</f>
        <v>0.0034458907886661823</v>
      </c>
      <c r="K13" s="221">
        <f t="shared" si="0"/>
        <v>1</v>
      </c>
      <c r="L13" s="97" t="s">
        <v>236</v>
      </c>
      <c r="M13" s="118">
        <f>E67</f>
        <v>0.3250027746506701</v>
      </c>
    </row>
    <row r="14" spans="1:13" ht="12.75">
      <c r="A14" s="115">
        <v>4</v>
      </c>
      <c r="B14" s="116" t="s">
        <v>147</v>
      </c>
      <c r="C14" s="222">
        <f>'- 42 -'!H14</f>
        <v>0.5816255739142794</v>
      </c>
      <c r="D14" s="222">
        <f>'- 43 -'!D14</f>
        <v>0.002097998129677637</v>
      </c>
      <c r="E14" s="222">
        <f>'- 43 -'!F14</f>
        <v>0.3832567008443838</v>
      </c>
      <c r="F14" s="222">
        <f>'- 43 -'!H14</f>
        <v>0.012029969627113965</v>
      </c>
      <c r="G14" s="222">
        <f>'- 43 -'!J14</f>
        <v>0</v>
      </c>
      <c r="H14" s="222">
        <f>'- 44 -'!D14</f>
        <v>0.013338355305697686</v>
      </c>
      <c r="I14" s="222">
        <f>'- 44 -'!F14</f>
        <v>0.0076514021788475555</v>
      </c>
      <c r="K14" s="221">
        <f t="shared" si="0"/>
        <v>1</v>
      </c>
      <c r="L14" s="97" t="s">
        <v>309</v>
      </c>
      <c r="M14" s="118">
        <f>F67</f>
        <v>0.008790599397478418</v>
      </c>
    </row>
    <row r="15" spans="1:13" ht="12.75">
      <c r="A15" s="112">
        <v>5</v>
      </c>
      <c r="B15" s="113" t="s">
        <v>148</v>
      </c>
      <c r="C15" s="220">
        <f>'- 42 -'!H15</f>
        <v>0.5053015276647077</v>
      </c>
      <c r="D15" s="220">
        <f>'- 43 -'!D15</f>
        <v>0</v>
      </c>
      <c r="E15" s="220">
        <f>'- 43 -'!F15</f>
        <v>0.47232042654375833</v>
      </c>
      <c r="F15" s="220">
        <f>'- 43 -'!H15</f>
        <v>0.00650638500900061</v>
      </c>
      <c r="G15" s="220">
        <f>'- 43 -'!J15</f>
        <v>0.0010799441400291719</v>
      </c>
      <c r="H15" s="220">
        <f>'- 44 -'!D15</f>
        <v>0.012273424380595775</v>
      </c>
      <c r="I15" s="220">
        <f>'- 44 -'!F15</f>
        <v>0.0025182922619084182</v>
      </c>
      <c r="K15" s="221">
        <f t="shared" si="0"/>
        <v>1</v>
      </c>
      <c r="L15" s="97" t="s">
        <v>263</v>
      </c>
      <c r="M15" s="118">
        <f>G67</f>
        <v>0.01950281947307416</v>
      </c>
    </row>
    <row r="16" spans="1:13" ht="12.75">
      <c r="A16" s="115">
        <v>6</v>
      </c>
      <c r="B16" s="116" t="s">
        <v>149</v>
      </c>
      <c r="C16" s="222">
        <f>'- 42 -'!H16</f>
        <v>0.6814213620875381</v>
      </c>
      <c r="D16" s="222">
        <f>'- 43 -'!D16</f>
        <v>0.0016038506913353715</v>
      </c>
      <c r="E16" s="222">
        <f>'- 43 -'!F16</f>
        <v>0.2967443000590981</v>
      </c>
      <c r="F16" s="222">
        <f>'- 43 -'!H16</f>
        <v>0.006811574368268375</v>
      </c>
      <c r="G16" s="222">
        <f>'- 43 -'!J16</f>
        <v>0</v>
      </c>
      <c r="H16" s="222">
        <f>'- 44 -'!D16</f>
        <v>0.004826982339265188</v>
      </c>
      <c r="I16" s="222">
        <f>'- 44 -'!F16</f>
        <v>0.008591930454494894</v>
      </c>
      <c r="K16" s="221">
        <f t="shared" si="0"/>
        <v>1</v>
      </c>
      <c r="L16" s="97" t="s">
        <v>223</v>
      </c>
      <c r="M16" s="118">
        <f>H67</f>
        <v>0.010404199849604074</v>
      </c>
    </row>
    <row r="17" spans="1:13" ht="12.75">
      <c r="A17" s="112">
        <v>8</v>
      </c>
      <c r="B17" s="113" t="s">
        <v>150</v>
      </c>
      <c r="C17" s="220">
        <f>'- 42 -'!H17</f>
        <v>0.44850218006133413</v>
      </c>
      <c r="D17" s="220">
        <f>'- 43 -'!D17</f>
        <v>0.010972033239866438</v>
      </c>
      <c r="E17" s="220">
        <f>'- 43 -'!F17</f>
        <v>0.46308529877657717</v>
      </c>
      <c r="F17" s="220">
        <f>'- 43 -'!H17</f>
        <v>0.02215326324256083</v>
      </c>
      <c r="G17" s="220">
        <f>'- 43 -'!J17</f>
        <v>0.0010370437815402631</v>
      </c>
      <c r="H17" s="220">
        <f>'- 44 -'!D17</f>
        <v>0.04623908645520418</v>
      </c>
      <c r="I17" s="220">
        <f>'- 44 -'!F17</f>
        <v>0.008011094442916998</v>
      </c>
      <c r="K17" s="221">
        <f t="shared" si="0"/>
        <v>1</v>
      </c>
      <c r="L17" s="97" t="s">
        <v>66</v>
      </c>
      <c r="M17" s="118">
        <f>I67</f>
        <v>0.004985720302013176</v>
      </c>
    </row>
    <row r="18" spans="1:11" ht="12.75">
      <c r="A18" s="115">
        <v>9</v>
      </c>
      <c r="B18" s="116" t="s">
        <v>151</v>
      </c>
      <c r="C18" s="88">
        <f>'- 42 -'!H18</f>
        <v>0.6755128331902848</v>
      </c>
      <c r="D18" s="222">
        <f>'- 43 -'!D18</f>
        <v>0.001913348241343206</v>
      </c>
      <c r="E18" s="222">
        <f>'- 43 -'!F18</f>
        <v>0.30790997075408405</v>
      </c>
      <c r="F18" s="222">
        <f>'- 43 -'!H18</f>
        <v>0.005894084335147538</v>
      </c>
      <c r="G18" s="222">
        <f>'- 43 -'!J18</f>
        <v>0.00022655376511383034</v>
      </c>
      <c r="H18" s="222">
        <f>'- 44 -'!D18</f>
        <v>0.006341697512842201</v>
      </c>
      <c r="I18" s="222">
        <f>'- 44 -'!F18</f>
        <v>0.002201512201184376</v>
      </c>
      <c r="K18" s="221">
        <f t="shared" si="0"/>
        <v>0.9999999999999999</v>
      </c>
    </row>
    <row r="19" spans="1:11" ht="12.75">
      <c r="A19" s="112">
        <v>10</v>
      </c>
      <c r="B19" s="113" t="s">
        <v>152</v>
      </c>
      <c r="C19" s="220">
        <f>'- 42 -'!H19</f>
        <v>0.630521922102595</v>
      </c>
      <c r="D19" s="220">
        <f>'- 43 -'!D19</f>
        <v>0.0012663308772009679</v>
      </c>
      <c r="E19" s="220">
        <f>'- 43 -'!F19</f>
        <v>0.3528791109659416</v>
      </c>
      <c r="F19" s="220">
        <f>'- 43 -'!H19</f>
        <v>0.005685011254017053</v>
      </c>
      <c r="G19" s="220">
        <f>'- 43 -'!J19</f>
        <v>0.00025745923560513195</v>
      </c>
      <c r="H19" s="220">
        <f>'- 44 -'!D19</f>
        <v>0.007778279219615418</v>
      </c>
      <c r="I19" s="220">
        <f>'- 44 -'!F19</f>
        <v>0.0016118863450248684</v>
      </c>
      <c r="K19" s="221">
        <f t="shared" si="0"/>
        <v>1</v>
      </c>
    </row>
    <row r="20" spans="1:11" ht="12.75">
      <c r="A20" s="115">
        <v>11</v>
      </c>
      <c r="B20" s="116" t="s">
        <v>153</v>
      </c>
      <c r="C20" s="222">
        <f>'- 42 -'!H20</f>
        <v>0.6254178284258407</v>
      </c>
      <c r="D20" s="222">
        <f>'- 43 -'!D20</f>
        <v>0.0077884418079894385</v>
      </c>
      <c r="E20" s="222">
        <f>'- 43 -'!F20</f>
        <v>0.32549344695748866</v>
      </c>
      <c r="F20" s="222">
        <f>'- 43 -'!H20</f>
        <v>0.00917264000862788</v>
      </c>
      <c r="G20" s="222">
        <f>'- 43 -'!J20</f>
        <v>0.0136188103455548</v>
      </c>
      <c r="H20" s="222">
        <f>'- 44 -'!D20</f>
        <v>0.013498326123559862</v>
      </c>
      <c r="I20" s="222">
        <f>'- 44 -'!F20</f>
        <v>0.005010506330938657</v>
      </c>
      <c r="K20" s="221">
        <f t="shared" si="0"/>
        <v>0.9999999999999999</v>
      </c>
    </row>
    <row r="21" spans="1:11" ht="12.75">
      <c r="A21" s="112">
        <v>12</v>
      </c>
      <c r="B21" s="113" t="s">
        <v>154</v>
      </c>
      <c r="C21" s="220">
        <f>'- 42 -'!H21</f>
        <v>0.663360223673751</v>
      </c>
      <c r="D21" s="220">
        <f>'- 43 -'!D21</f>
        <v>0.0009119455066541924</v>
      </c>
      <c r="E21" s="220">
        <f>'- 43 -'!F21</f>
        <v>0.324317724286653</v>
      </c>
      <c r="F21" s="220">
        <f>'- 43 -'!H21</f>
        <v>0.0012208730990778938</v>
      </c>
      <c r="G21" s="220">
        <f>'- 43 -'!J21</f>
        <v>0</v>
      </c>
      <c r="H21" s="220">
        <f>'- 44 -'!D21</f>
        <v>0.006596538957853316</v>
      </c>
      <c r="I21" s="220">
        <f>'- 44 -'!F21</f>
        <v>0.003592694476010521</v>
      </c>
      <c r="K21" s="221">
        <f t="shared" si="0"/>
        <v>1</v>
      </c>
    </row>
    <row r="22" spans="1:11" ht="12.75">
      <c r="A22" s="115">
        <v>13</v>
      </c>
      <c r="B22" s="116" t="s">
        <v>155</v>
      </c>
      <c r="C22" s="222">
        <f>'- 42 -'!H22</f>
        <v>0.6374143517397092</v>
      </c>
      <c r="D22" s="222">
        <f>'- 43 -'!D22</f>
        <v>0.010547068590796158</v>
      </c>
      <c r="E22" s="222">
        <f>'- 43 -'!F22</f>
        <v>0.31040446210696376</v>
      </c>
      <c r="F22" s="222">
        <f>'- 43 -'!H22</f>
        <v>0.01775675993003707</v>
      </c>
      <c r="G22" s="222">
        <f>'- 43 -'!J22</f>
        <v>0.01240173863799078</v>
      </c>
      <c r="H22" s="222">
        <f>'- 44 -'!D22</f>
        <v>0.009845766002924035</v>
      </c>
      <c r="I22" s="222">
        <f>'- 44 -'!F22</f>
        <v>0.0016298529915789986</v>
      </c>
      <c r="K22" s="221">
        <f t="shared" si="0"/>
        <v>1</v>
      </c>
    </row>
    <row r="23" spans="1:11" ht="12.75">
      <c r="A23" s="112">
        <v>14</v>
      </c>
      <c r="B23" s="113" t="s">
        <v>156</v>
      </c>
      <c r="C23" s="220">
        <f>'- 42 -'!H23</f>
        <v>0.723478857009922</v>
      </c>
      <c r="D23" s="220">
        <f>'- 43 -'!D23</f>
        <v>0.004116856124526909</v>
      </c>
      <c r="E23" s="220">
        <f>'- 43 -'!F23</f>
        <v>0.2545631002344416</v>
      </c>
      <c r="F23" s="220">
        <f>'- 43 -'!H23</f>
        <v>0.003886953157435412</v>
      </c>
      <c r="G23" s="220">
        <f>'- 43 -'!J23</f>
        <v>0.0005378070433540534</v>
      </c>
      <c r="H23" s="220">
        <f>'- 44 -'!D23</f>
        <v>0.0028731272605298785</v>
      </c>
      <c r="I23" s="220">
        <f>'- 44 -'!F23</f>
        <v>0.010543299169790127</v>
      </c>
      <c r="K23" s="221">
        <f t="shared" si="0"/>
        <v>1</v>
      </c>
    </row>
    <row r="24" spans="1:11" ht="12.75">
      <c r="A24" s="115">
        <v>15</v>
      </c>
      <c r="B24" s="116" t="s">
        <v>157</v>
      </c>
      <c r="C24" s="222">
        <f>'- 42 -'!H24</f>
        <v>0.7878777213262869</v>
      </c>
      <c r="D24" s="222">
        <f>'- 43 -'!D24</f>
        <v>0.0028532154659207643</v>
      </c>
      <c r="E24" s="222">
        <f>'- 43 -'!F24</f>
        <v>0.1840809760882211</v>
      </c>
      <c r="F24" s="222">
        <f>'- 43 -'!H24</f>
        <v>0.010836842642672376</v>
      </c>
      <c r="G24" s="222">
        <f>'- 43 -'!J24</f>
        <v>0</v>
      </c>
      <c r="H24" s="222">
        <f>'- 44 -'!D24</f>
        <v>0.0120106176590715</v>
      </c>
      <c r="I24" s="222">
        <f>'- 44 -'!F24</f>
        <v>0.0023406268178273945</v>
      </c>
      <c r="K24" s="221">
        <f t="shared" si="0"/>
        <v>1</v>
      </c>
    </row>
    <row r="25" spans="1:11" ht="12.75">
      <c r="A25" s="112">
        <v>16</v>
      </c>
      <c r="B25" s="113" t="s">
        <v>158</v>
      </c>
      <c r="C25" s="220">
        <f>'- 42 -'!H25</f>
        <v>0.6478767313440957</v>
      </c>
      <c r="D25" s="220">
        <f>'- 43 -'!D25</f>
        <v>0</v>
      </c>
      <c r="E25" s="220">
        <f>'- 43 -'!F25</f>
        <v>0.28709086230320763</v>
      </c>
      <c r="F25" s="220">
        <f>'- 43 -'!H25</f>
        <v>0.01722411250312442</v>
      </c>
      <c r="G25" s="220">
        <f>'- 43 -'!J25</f>
        <v>0.0322080499833518</v>
      </c>
      <c r="H25" s="220">
        <f>'- 44 -'!D25</f>
        <v>0.010209546015914023</v>
      </c>
      <c r="I25" s="220">
        <f>'- 44 -'!F25</f>
        <v>0.005390697850306355</v>
      </c>
      <c r="K25" s="221">
        <f t="shared" si="0"/>
        <v>1</v>
      </c>
    </row>
    <row r="26" spans="1:11" ht="12.75">
      <c r="A26" s="115">
        <v>17</v>
      </c>
      <c r="B26" s="116" t="s">
        <v>159</v>
      </c>
      <c r="C26" s="222">
        <f>'- 42 -'!H26</f>
        <v>0.6490381508681873</v>
      </c>
      <c r="D26" s="222">
        <f>'- 43 -'!D26</f>
        <v>0.0036051342184015285</v>
      </c>
      <c r="E26" s="222">
        <f>'- 43 -'!F26</f>
        <v>0.30349562003782776</v>
      </c>
      <c r="F26" s="222">
        <f>'- 43 -'!H26</f>
        <v>0.035077936583423786</v>
      </c>
      <c r="G26" s="222">
        <f>'- 43 -'!J26</f>
        <v>0</v>
      </c>
      <c r="H26" s="222">
        <f>'- 44 -'!D26</f>
        <v>0.0014218691952946417</v>
      </c>
      <c r="I26" s="222">
        <f>'- 44 -'!F26</f>
        <v>0.00736128909686499</v>
      </c>
      <c r="K26" s="221">
        <f t="shared" si="0"/>
        <v>0.9999999999999998</v>
      </c>
    </row>
    <row r="27" spans="1:11" ht="12.75">
      <c r="A27" s="112">
        <v>18</v>
      </c>
      <c r="B27" s="113" t="s">
        <v>160</v>
      </c>
      <c r="C27" s="220">
        <f>'- 42 -'!H27</f>
        <v>0.7098901148116038</v>
      </c>
      <c r="D27" s="220">
        <f>'- 43 -'!D27</f>
        <v>0.015908340806929426</v>
      </c>
      <c r="E27" s="220">
        <f>'- 43 -'!F27</f>
        <v>0.2297795839642193</v>
      </c>
      <c r="F27" s="220">
        <f>'- 43 -'!H27</f>
        <v>0.022652802539442737</v>
      </c>
      <c r="G27" s="220">
        <f>'- 43 -'!J27</f>
        <v>0.0030797560528664086</v>
      </c>
      <c r="H27" s="220">
        <f>'- 44 -'!D27</f>
        <v>0.013348968482013421</v>
      </c>
      <c r="I27" s="220">
        <f>'- 44 -'!F27</f>
        <v>0.0053404333429249145</v>
      </c>
      <c r="K27" s="221">
        <f t="shared" si="0"/>
        <v>0.9999999999999998</v>
      </c>
    </row>
    <row r="28" spans="1:11" ht="12.75">
      <c r="A28" s="115">
        <v>19</v>
      </c>
      <c r="B28" s="116" t="s">
        <v>161</v>
      </c>
      <c r="C28" s="222">
        <f>'- 42 -'!H28</f>
        <v>0.6738791471637324</v>
      </c>
      <c r="D28" s="222">
        <f>'- 43 -'!D28</f>
        <v>-0.0015291963810337092</v>
      </c>
      <c r="E28" s="222">
        <f>'- 43 -'!F28</f>
        <v>0.30101875812344386</v>
      </c>
      <c r="F28" s="222">
        <f>'- 43 -'!H28</f>
        <v>0.024591515229118188</v>
      </c>
      <c r="G28" s="222">
        <f>'- 43 -'!J28</f>
        <v>0</v>
      </c>
      <c r="H28" s="222">
        <f>'- 44 -'!D28</f>
        <v>0.002021039866720207</v>
      </c>
      <c r="I28" s="222">
        <f>'- 44 -'!F28</f>
        <v>1.873599801906835E-05</v>
      </c>
      <c r="K28" s="221">
        <f t="shared" si="0"/>
        <v>1.0000000000000002</v>
      </c>
    </row>
    <row r="29" spans="1:11" ht="12.75">
      <c r="A29" s="112">
        <v>20</v>
      </c>
      <c r="B29" s="113" t="s">
        <v>162</v>
      </c>
      <c r="C29" s="220">
        <f>'- 42 -'!H29</f>
        <v>0.6674746612065775</v>
      </c>
      <c r="D29" s="220">
        <f>'- 43 -'!D29</f>
        <v>0.0007962685377536437</v>
      </c>
      <c r="E29" s="220">
        <f>'- 43 -'!F29</f>
        <v>0.32553505371037467</v>
      </c>
      <c r="F29" s="220">
        <f>'- 43 -'!H29</f>
        <v>0.0014008638632051604</v>
      </c>
      <c r="G29" s="220">
        <f>'- 43 -'!J29</f>
        <v>0</v>
      </c>
      <c r="H29" s="220">
        <f>'- 44 -'!D29</f>
        <v>0</v>
      </c>
      <c r="I29" s="220">
        <f>'- 44 -'!F29</f>
        <v>0.00479315268208909</v>
      </c>
      <c r="K29" s="221">
        <f t="shared" si="0"/>
        <v>1</v>
      </c>
    </row>
    <row r="30" spans="1:11" ht="12.75">
      <c r="A30" s="115">
        <v>21</v>
      </c>
      <c r="B30" s="116" t="s">
        <v>163</v>
      </c>
      <c r="C30" s="222">
        <f>'- 42 -'!H30</f>
        <v>0.6948757734070461</v>
      </c>
      <c r="D30" s="222">
        <f>'- 43 -'!D30</f>
        <v>0.0004288766979236688</v>
      </c>
      <c r="E30" s="222">
        <f>'- 43 -'!F30</f>
        <v>0.29648008347663035</v>
      </c>
      <c r="F30" s="222">
        <f>'- 43 -'!H30</f>
        <v>0.0011657886531992912</v>
      </c>
      <c r="G30" s="222">
        <f>'- 43 -'!J30</f>
        <v>0</v>
      </c>
      <c r="H30" s="222">
        <f>'- 44 -'!D30</f>
        <v>0.004454647919757996</v>
      </c>
      <c r="I30" s="222">
        <f>'- 44 -'!F30</f>
        <v>0.0025948298454426164</v>
      </c>
      <c r="K30" s="221">
        <f t="shared" si="0"/>
        <v>1</v>
      </c>
    </row>
    <row r="31" spans="1:11" ht="12.75">
      <c r="A31" s="112">
        <v>22</v>
      </c>
      <c r="B31" s="113" t="s">
        <v>164</v>
      </c>
      <c r="C31" s="220">
        <f>'- 42 -'!H31</f>
        <v>0.603369993589407</v>
      </c>
      <c r="D31" s="220">
        <f>'- 43 -'!D31</f>
        <v>0.03152587788772244</v>
      </c>
      <c r="E31" s="220">
        <f>'- 43 -'!F31</f>
        <v>0.34221258178288166</v>
      </c>
      <c r="F31" s="220">
        <f>'- 43 -'!H31</f>
        <v>0.002497200070101194</v>
      </c>
      <c r="G31" s="220">
        <f>'- 43 -'!J31</f>
        <v>0.009035845567317116</v>
      </c>
      <c r="H31" s="220">
        <f>'- 44 -'!D31</f>
        <v>0.002554761687377189</v>
      </c>
      <c r="I31" s="220">
        <f>'- 44 -'!F31</f>
        <v>0.00880373941519345</v>
      </c>
      <c r="K31" s="221">
        <f t="shared" si="0"/>
        <v>1.0000000000000002</v>
      </c>
    </row>
    <row r="32" spans="1:11" ht="12.75">
      <c r="A32" s="115">
        <v>23</v>
      </c>
      <c r="B32" s="116" t="s">
        <v>165</v>
      </c>
      <c r="C32" s="222">
        <f>'- 42 -'!H32</f>
        <v>0.7564595458577579</v>
      </c>
      <c r="D32" s="222">
        <f>'- 43 -'!D32</f>
        <v>0.010494332909406602</v>
      </c>
      <c r="E32" s="222">
        <f>'- 43 -'!F32</f>
        <v>0.18281231183465604</v>
      </c>
      <c r="F32" s="222">
        <f>'- 43 -'!H32</f>
        <v>0.003771254055090056</v>
      </c>
      <c r="G32" s="222">
        <f>'- 43 -'!J32</f>
        <v>0.03220508958033574</v>
      </c>
      <c r="H32" s="222">
        <f>'- 44 -'!D32</f>
        <v>0.0037415536601444134</v>
      </c>
      <c r="I32" s="222">
        <f>'- 44 -'!F32</f>
        <v>0.010515912102609295</v>
      </c>
      <c r="K32" s="221">
        <f t="shared" si="0"/>
        <v>1</v>
      </c>
    </row>
    <row r="33" spans="1:11" ht="12.75">
      <c r="A33" s="112">
        <v>24</v>
      </c>
      <c r="B33" s="113" t="s">
        <v>166</v>
      </c>
      <c r="C33" s="220">
        <f>'- 42 -'!H33</f>
        <v>0.6965326692008322</v>
      </c>
      <c r="D33" s="220">
        <f>'- 43 -'!D33</f>
        <v>0.001002818110763877</v>
      </c>
      <c r="E33" s="220">
        <f>'- 43 -'!F33</f>
        <v>0.2829661101636955</v>
      </c>
      <c r="F33" s="220">
        <f>'- 43 -'!H33</f>
        <v>0.000622426921436691</v>
      </c>
      <c r="G33" s="220">
        <f>'- 43 -'!J33</f>
        <v>0.012722191218981126</v>
      </c>
      <c r="H33" s="220">
        <f>'- 44 -'!D33</f>
        <v>0.003088754754519932</v>
      </c>
      <c r="I33" s="220">
        <f>'- 44 -'!F33</f>
        <v>0.0030650296297706613</v>
      </c>
      <c r="K33" s="221">
        <f t="shared" si="0"/>
        <v>0.9999999999999999</v>
      </c>
    </row>
    <row r="34" spans="1:11" ht="12.75">
      <c r="A34" s="115">
        <v>25</v>
      </c>
      <c r="B34" s="116" t="s">
        <v>167</v>
      </c>
      <c r="C34" s="222">
        <f>'- 42 -'!H34</f>
        <v>0.6677725751365026</v>
      </c>
      <c r="D34" s="222">
        <f>'- 43 -'!D34</f>
        <v>0.007792317397440129</v>
      </c>
      <c r="E34" s="222">
        <f>'- 43 -'!F34</f>
        <v>0.3142706206740358</v>
      </c>
      <c r="F34" s="222">
        <f>'- 43 -'!H34</f>
        <v>0.00348128277690711</v>
      </c>
      <c r="G34" s="222">
        <f>'- 43 -'!J34</f>
        <v>0</v>
      </c>
      <c r="H34" s="222">
        <f>'- 44 -'!D34</f>
        <v>0.002847778408077234</v>
      </c>
      <c r="I34" s="222">
        <f>'- 44 -'!F34</f>
        <v>0.003835425607037133</v>
      </c>
      <c r="K34" s="221">
        <f t="shared" si="0"/>
        <v>1</v>
      </c>
    </row>
    <row r="35" spans="1:11" ht="12.75">
      <c r="A35" s="112">
        <v>26</v>
      </c>
      <c r="B35" s="113" t="s">
        <v>168</v>
      </c>
      <c r="C35" s="220">
        <f>'- 42 -'!H35</f>
        <v>0.7602319292938978</v>
      </c>
      <c r="D35" s="220">
        <f>'- 43 -'!D35</f>
        <v>0.007198498897265437</v>
      </c>
      <c r="E35" s="220">
        <f>'- 43 -'!F35</f>
        <v>0.2215179502367511</v>
      </c>
      <c r="F35" s="220">
        <f>'- 43 -'!H35</f>
        <v>0.0026134566389233137</v>
      </c>
      <c r="G35" s="220">
        <f>'- 43 -'!J35</f>
        <v>0</v>
      </c>
      <c r="H35" s="220">
        <f>'- 44 -'!D35</f>
        <v>0.0005082774885569289</v>
      </c>
      <c r="I35" s="220">
        <f>'- 44 -'!F35</f>
        <v>0.00792988744460534</v>
      </c>
      <c r="K35" s="221">
        <f t="shared" si="0"/>
        <v>1</v>
      </c>
    </row>
    <row r="36" spans="1:11" ht="12.75">
      <c r="A36" s="115">
        <v>27</v>
      </c>
      <c r="B36" s="116" t="s">
        <v>169</v>
      </c>
      <c r="C36" s="222">
        <f>'- 42 -'!H36</f>
        <v>0.6556096746566747</v>
      </c>
      <c r="D36" s="222">
        <f>'- 43 -'!D36</f>
        <v>0</v>
      </c>
      <c r="E36" s="222">
        <f>'- 43 -'!F36</f>
        <v>0.3347677624860057</v>
      </c>
      <c r="F36" s="222">
        <f>'- 43 -'!H36</f>
        <v>0.0026385043051366302</v>
      </c>
      <c r="G36" s="222">
        <f>'- 43 -'!J36</f>
        <v>0</v>
      </c>
      <c r="H36" s="222">
        <f>'- 44 -'!D36</f>
        <v>0.0044550956752797575</v>
      </c>
      <c r="I36" s="222">
        <f>'- 44 -'!F36</f>
        <v>0.002528962876903084</v>
      </c>
      <c r="K36" s="221">
        <f t="shared" si="0"/>
        <v>1</v>
      </c>
    </row>
    <row r="37" spans="1:11" ht="12.75">
      <c r="A37" s="112">
        <v>28</v>
      </c>
      <c r="B37" s="113" t="s">
        <v>170</v>
      </c>
      <c r="C37" s="220">
        <f>'- 42 -'!H37</f>
        <v>0.6787896485755199</v>
      </c>
      <c r="D37" s="220">
        <f>'- 43 -'!D37</f>
        <v>0.0021869722601486974</v>
      </c>
      <c r="E37" s="220">
        <f>'- 43 -'!F37</f>
        <v>0.2902653132104673</v>
      </c>
      <c r="F37" s="220">
        <f>'- 43 -'!H37</f>
        <v>0.006068468611793322</v>
      </c>
      <c r="G37" s="220">
        <f>'- 43 -'!J37</f>
        <v>0.016733120131012493</v>
      </c>
      <c r="H37" s="220">
        <f>'- 44 -'!D37</f>
        <v>0.0013308137012582287</v>
      </c>
      <c r="I37" s="220">
        <f>'- 44 -'!F37</f>
        <v>0.004625663509800032</v>
      </c>
      <c r="K37" s="221">
        <f t="shared" si="0"/>
        <v>1</v>
      </c>
    </row>
    <row r="38" spans="1:11" ht="12.75">
      <c r="A38" s="115">
        <v>29</v>
      </c>
      <c r="B38" s="116" t="s">
        <v>171</v>
      </c>
      <c r="C38" s="222">
        <f>'- 42 -'!H38</f>
        <v>0.6628960311842631</v>
      </c>
      <c r="D38" s="222">
        <f>'- 43 -'!D38</f>
        <v>0</v>
      </c>
      <c r="E38" s="222">
        <f>'- 43 -'!F38</f>
        <v>0.31292621195861225</v>
      </c>
      <c r="F38" s="222">
        <f>'- 43 -'!H38</f>
        <v>0.007726044046952035</v>
      </c>
      <c r="G38" s="222">
        <f>'- 43 -'!J38</f>
        <v>0.007252402020794583</v>
      </c>
      <c r="H38" s="222">
        <f>'- 44 -'!D38</f>
        <v>0.0027002864685332496</v>
      </c>
      <c r="I38" s="222">
        <f>'- 44 -'!F38</f>
        <v>0.006499024320844757</v>
      </c>
      <c r="K38" s="221">
        <f t="shared" si="0"/>
        <v>0.9999999999999999</v>
      </c>
    </row>
    <row r="39" spans="1:11" ht="12.75">
      <c r="A39" s="112">
        <v>30</v>
      </c>
      <c r="B39" s="113" t="s">
        <v>172</v>
      </c>
      <c r="C39" s="220">
        <f>'- 42 -'!H39</f>
        <v>0.7238044734327168</v>
      </c>
      <c r="D39" s="220">
        <f>'- 43 -'!D39</f>
        <v>8.486518928944734E-05</v>
      </c>
      <c r="E39" s="220">
        <f>'- 43 -'!F39</f>
        <v>0.26330273628943934</v>
      </c>
      <c r="F39" s="220">
        <f>'- 43 -'!H39</f>
        <v>0.0042591716874641385</v>
      </c>
      <c r="G39" s="220">
        <f>'- 43 -'!J39</f>
        <v>0.0038896545090996697</v>
      </c>
      <c r="H39" s="220">
        <f>'- 44 -'!D39</f>
        <v>0.0012398568418551341</v>
      </c>
      <c r="I39" s="220">
        <f>'- 44 -'!F39</f>
        <v>0.003419242050135525</v>
      </c>
      <c r="K39" s="221">
        <f t="shared" si="0"/>
        <v>1</v>
      </c>
    </row>
    <row r="40" spans="1:11" ht="12.75">
      <c r="A40" s="115">
        <v>31</v>
      </c>
      <c r="B40" s="116" t="s">
        <v>173</v>
      </c>
      <c r="C40" s="222">
        <f>'- 42 -'!H40</f>
        <v>0.7060982159388881</v>
      </c>
      <c r="D40" s="222">
        <f>'- 43 -'!D40</f>
        <v>0</v>
      </c>
      <c r="E40" s="222">
        <f>'- 43 -'!F40</f>
        <v>0.2763774847057365</v>
      </c>
      <c r="F40" s="222">
        <f>'- 43 -'!H40</f>
        <v>0.003924192092898481</v>
      </c>
      <c r="G40" s="222">
        <f>'- 43 -'!J40</f>
        <v>0</v>
      </c>
      <c r="H40" s="222">
        <f>'- 44 -'!D40</f>
        <v>0.005268544142372542</v>
      </c>
      <c r="I40" s="222">
        <f>'- 44 -'!F40</f>
        <v>0.008331563120104432</v>
      </c>
      <c r="K40" s="221">
        <f t="shared" si="0"/>
        <v>1</v>
      </c>
    </row>
    <row r="41" spans="1:11" ht="12.75">
      <c r="A41" s="112">
        <v>32</v>
      </c>
      <c r="B41" s="113" t="s">
        <v>174</v>
      </c>
      <c r="C41" s="220">
        <f>'- 42 -'!H41</f>
        <v>0.7648832640819889</v>
      </c>
      <c r="D41" s="220">
        <f>'- 43 -'!D41</f>
        <v>0.0033019913651578313</v>
      </c>
      <c r="E41" s="220">
        <f>'- 43 -'!F41</f>
        <v>0.2069500309120548</v>
      </c>
      <c r="F41" s="220">
        <f>'- 43 -'!H41</f>
        <v>0.004373887318421756</v>
      </c>
      <c r="G41" s="220">
        <f>'- 43 -'!J41</f>
        <v>0.0031935505294190683</v>
      </c>
      <c r="H41" s="220">
        <f>'- 44 -'!D41</f>
        <v>0.010342143669990795</v>
      </c>
      <c r="I41" s="220">
        <f>'- 44 -'!F41</f>
        <v>0.006955132122966774</v>
      </c>
      <c r="K41" s="221">
        <f t="shared" si="0"/>
        <v>0.9999999999999999</v>
      </c>
    </row>
    <row r="42" spans="1:11" ht="12.75">
      <c r="A42" s="115">
        <v>33</v>
      </c>
      <c r="B42" s="116" t="s">
        <v>175</v>
      </c>
      <c r="C42" s="222">
        <f>'- 42 -'!H42</f>
        <v>0.7000530939086846</v>
      </c>
      <c r="D42" s="222">
        <f>'- 43 -'!D42</f>
        <v>0.0022304773253465876</v>
      </c>
      <c r="E42" s="222">
        <f>'- 43 -'!F42</f>
        <v>0.2499455954048666</v>
      </c>
      <c r="F42" s="222">
        <f>'- 43 -'!H42</f>
        <v>0.008000074642482502</v>
      </c>
      <c r="G42" s="222">
        <f>'- 43 -'!J42</f>
        <v>0.012079641751628028</v>
      </c>
      <c r="H42" s="222">
        <f>'- 44 -'!D42</f>
        <v>0.022130074300371123</v>
      </c>
      <c r="I42" s="222">
        <f>'- 44 -'!F42</f>
        <v>0.00556104266662046</v>
      </c>
      <c r="K42" s="221">
        <f t="shared" si="0"/>
        <v>1</v>
      </c>
    </row>
    <row r="43" spans="1:11" ht="12.75">
      <c r="A43" s="112">
        <v>34</v>
      </c>
      <c r="B43" s="113" t="s">
        <v>176</v>
      </c>
      <c r="C43" s="220">
        <f>'- 42 -'!H43</f>
        <v>0.7564625532266345</v>
      </c>
      <c r="D43" s="220">
        <f>'- 43 -'!D43</f>
        <v>0.0005239066419059777</v>
      </c>
      <c r="E43" s="220">
        <f>'- 43 -'!F43</f>
        <v>0.19640424513848553</v>
      </c>
      <c r="F43" s="220">
        <f>'- 43 -'!H43</f>
        <v>0.01373731504936201</v>
      </c>
      <c r="G43" s="220">
        <f>'- 43 -'!J43</f>
        <v>0.029526182588938136</v>
      </c>
      <c r="H43" s="220">
        <f>'- 44 -'!D43</f>
        <v>0</v>
      </c>
      <c r="I43" s="220">
        <f>'- 44 -'!F43</f>
        <v>0.003345797354673874</v>
      </c>
      <c r="K43" s="221">
        <f t="shared" si="0"/>
        <v>1</v>
      </c>
    </row>
    <row r="44" spans="1:11" ht="12.75">
      <c r="A44" s="115">
        <v>35</v>
      </c>
      <c r="B44" s="116" t="s">
        <v>177</v>
      </c>
      <c r="C44" s="222">
        <f>'- 42 -'!H44</f>
        <v>0.6821411484759591</v>
      </c>
      <c r="D44" s="222">
        <f>'- 43 -'!D44</f>
        <v>0.0007152007503745578</v>
      </c>
      <c r="E44" s="222">
        <f>'- 43 -'!F44</f>
        <v>0.26374461769927104</v>
      </c>
      <c r="F44" s="222">
        <f>'- 43 -'!H44</f>
        <v>0.007161843579639166</v>
      </c>
      <c r="G44" s="222">
        <f>'- 43 -'!J44</f>
        <v>0.022509820338172157</v>
      </c>
      <c r="H44" s="222">
        <f>'- 44 -'!D44</f>
        <v>0.014347057675601496</v>
      </c>
      <c r="I44" s="222">
        <f>'- 44 -'!F44</f>
        <v>0.009380311480982537</v>
      </c>
      <c r="K44" s="221">
        <f t="shared" si="0"/>
        <v>1</v>
      </c>
    </row>
    <row r="45" spans="1:11" ht="12.75">
      <c r="A45" s="112">
        <v>36</v>
      </c>
      <c r="B45" s="113" t="s">
        <v>178</v>
      </c>
      <c r="C45" s="220">
        <f>'- 42 -'!H45</f>
        <v>0.6864995743965229</v>
      </c>
      <c r="D45" s="220">
        <f>'- 43 -'!D45</f>
        <v>0.005283911008397645</v>
      </c>
      <c r="E45" s="220">
        <f>'- 43 -'!F45</f>
        <v>0.2995950693213316</v>
      </c>
      <c r="F45" s="220">
        <f>'- 43 -'!H45</f>
        <v>0.001775797994372013</v>
      </c>
      <c r="G45" s="220">
        <f>'- 43 -'!J45</f>
        <v>0</v>
      </c>
      <c r="H45" s="220">
        <f>'- 44 -'!D45</f>
        <v>0.0008025381239972121</v>
      </c>
      <c r="I45" s="220">
        <f>'- 44 -'!F45</f>
        <v>0.006043109155378557</v>
      </c>
      <c r="K45" s="221">
        <f t="shared" si="0"/>
        <v>0.9999999999999999</v>
      </c>
    </row>
    <row r="46" spans="1:11" ht="12.75">
      <c r="A46" s="115">
        <v>37</v>
      </c>
      <c r="B46" s="116" t="s">
        <v>179</v>
      </c>
      <c r="C46" s="222">
        <f>'- 42 -'!H46</f>
        <v>0.6121484307829658</v>
      </c>
      <c r="D46" s="222">
        <f>'- 43 -'!D46</f>
        <v>0.0056578262592893915</v>
      </c>
      <c r="E46" s="222">
        <f>'- 43 -'!F46</f>
        <v>0.3276410955867496</v>
      </c>
      <c r="F46" s="222">
        <f>'- 43 -'!H46</f>
        <v>0</v>
      </c>
      <c r="G46" s="222">
        <f>'- 43 -'!J46</f>
        <v>0.04784727259568991</v>
      </c>
      <c r="H46" s="222">
        <f>'- 44 -'!D46</f>
        <v>0.001967688373625435</v>
      </c>
      <c r="I46" s="222">
        <f>'- 44 -'!F46</f>
        <v>0.00473768640167997</v>
      </c>
      <c r="K46" s="221">
        <f t="shared" si="0"/>
        <v>1</v>
      </c>
    </row>
    <row r="47" spans="1:11" ht="12.75">
      <c r="A47" s="112">
        <v>38</v>
      </c>
      <c r="B47" s="113" t="s">
        <v>180</v>
      </c>
      <c r="C47" s="220">
        <f>'- 42 -'!H47</f>
        <v>0.6469686524777299</v>
      </c>
      <c r="D47" s="220">
        <f>'- 43 -'!D47</f>
        <v>0.07181423455172489</v>
      </c>
      <c r="E47" s="220">
        <f>'- 43 -'!F47</f>
        <v>0.25598557076290085</v>
      </c>
      <c r="F47" s="220">
        <f>'- 43 -'!H47</f>
        <v>0.0023722461912658826</v>
      </c>
      <c r="G47" s="220">
        <f>'- 43 -'!J47</f>
        <v>0.005288438739632957</v>
      </c>
      <c r="H47" s="220">
        <f>'- 44 -'!D47</f>
        <v>0.010511118020591237</v>
      </c>
      <c r="I47" s="220">
        <f>'- 44 -'!F47</f>
        <v>0.007059739256154233</v>
      </c>
      <c r="K47" s="221">
        <f t="shared" si="0"/>
        <v>0.9999999999999999</v>
      </c>
    </row>
    <row r="48" spans="1:11" ht="12.75">
      <c r="A48" s="115">
        <v>39</v>
      </c>
      <c r="B48" s="116" t="s">
        <v>181</v>
      </c>
      <c r="C48" s="222">
        <f>'- 42 -'!H48</f>
        <v>0.6519059933880179</v>
      </c>
      <c r="D48" s="222">
        <f>'- 43 -'!D48</f>
        <v>0.00045531391129989974</v>
      </c>
      <c r="E48" s="222">
        <f>'- 43 -'!F48</f>
        <v>0.2917872975570526</v>
      </c>
      <c r="F48" s="222">
        <f>'- 43 -'!H48</f>
        <v>0.00422380724095851</v>
      </c>
      <c r="G48" s="222">
        <f>'- 43 -'!J48</f>
        <v>0.04160549435833901</v>
      </c>
      <c r="H48" s="222">
        <f>'- 44 -'!D48</f>
        <v>0.0014095166980670724</v>
      </c>
      <c r="I48" s="222">
        <f>'- 44 -'!F48</f>
        <v>0.008612576846264933</v>
      </c>
      <c r="K48" s="221">
        <f t="shared" si="0"/>
        <v>1.0000000000000002</v>
      </c>
    </row>
    <row r="49" spans="1:11" ht="12.75">
      <c r="A49" s="112">
        <v>40</v>
      </c>
      <c r="B49" s="113" t="s">
        <v>182</v>
      </c>
      <c r="C49" s="220">
        <f>'- 42 -'!H49</f>
        <v>0.6917668425905933</v>
      </c>
      <c r="D49" s="220">
        <f>'- 43 -'!D49</f>
        <v>0.0008791220669444286</v>
      </c>
      <c r="E49" s="220">
        <f>'- 43 -'!F49</f>
        <v>0.28154090726715003</v>
      </c>
      <c r="F49" s="220">
        <f>'- 43 -'!H49</f>
        <v>0.002823850538696787</v>
      </c>
      <c r="G49" s="220">
        <f>'- 43 -'!J49</f>
        <v>0.009479200150505162</v>
      </c>
      <c r="H49" s="220">
        <f>'- 44 -'!D49</f>
        <v>0.012224967128468047</v>
      </c>
      <c r="I49" s="220">
        <f>'- 44 -'!F49</f>
        <v>0.0012851102576422935</v>
      </c>
      <c r="K49" s="221">
        <f t="shared" si="0"/>
        <v>1.0000000000000002</v>
      </c>
    </row>
    <row r="50" spans="1:11" ht="12.75">
      <c r="A50" s="115">
        <v>41</v>
      </c>
      <c r="B50" s="116" t="s">
        <v>183</v>
      </c>
      <c r="C50" s="222">
        <f>'- 42 -'!H50</f>
        <v>0.5724657943889583</v>
      </c>
      <c r="D50" s="222">
        <f>'- 43 -'!D50</f>
        <v>0.00012593373178005414</v>
      </c>
      <c r="E50" s="222">
        <f>'- 43 -'!F50</f>
        <v>0.35656122405884333</v>
      </c>
      <c r="F50" s="222">
        <f>'- 43 -'!H50</f>
        <v>0.0017978977326138224</v>
      </c>
      <c r="G50" s="222">
        <f>'- 43 -'!J50</f>
        <v>0.05628079799241707</v>
      </c>
      <c r="H50" s="222">
        <f>'- 44 -'!D50</f>
        <v>0.002281708053083239</v>
      </c>
      <c r="I50" s="222">
        <f>'- 44 -'!F50</f>
        <v>0.010486644042304198</v>
      </c>
      <c r="K50" s="221">
        <f t="shared" si="0"/>
        <v>0.9999999999999999</v>
      </c>
    </row>
    <row r="51" spans="1:11" ht="12.75">
      <c r="A51" s="112">
        <v>42</v>
      </c>
      <c r="B51" s="113" t="s">
        <v>184</v>
      </c>
      <c r="C51" s="220">
        <f>'- 42 -'!H51</f>
        <v>0.6515881514003447</v>
      </c>
      <c r="D51" s="220">
        <f>'- 43 -'!D51</f>
        <v>0.004812784272159445</v>
      </c>
      <c r="E51" s="220">
        <f>'- 43 -'!F51</f>
        <v>0.32348153376644856</v>
      </c>
      <c r="F51" s="220">
        <f>'- 43 -'!H51</f>
        <v>0</v>
      </c>
      <c r="G51" s="220">
        <f>'- 43 -'!J51</f>
        <v>0</v>
      </c>
      <c r="H51" s="220">
        <f>'- 44 -'!D51</f>
        <v>0.010922711313745526</v>
      </c>
      <c r="I51" s="220">
        <f>'- 44 -'!F51</f>
        <v>0.009194819247301741</v>
      </c>
      <c r="K51" s="221">
        <f t="shared" si="0"/>
        <v>1</v>
      </c>
    </row>
    <row r="52" spans="1:11" ht="12.75">
      <c r="A52" s="115">
        <v>43</v>
      </c>
      <c r="B52" s="116" t="s">
        <v>185</v>
      </c>
      <c r="C52" s="222">
        <f>'- 42 -'!H52</f>
        <v>0.5796270656049362</v>
      </c>
      <c r="D52" s="222">
        <f>'- 43 -'!D52</f>
        <v>0.004005361416577775</v>
      </c>
      <c r="E52" s="222">
        <f>'- 43 -'!F52</f>
        <v>0.4097907695324654</v>
      </c>
      <c r="F52" s="222">
        <f>'- 43 -'!H52</f>
        <v>0.0013680712454463046</v>
      </c>
      <c r="G52" s="222">
        <f>'- 43 -'!J52</f>
        <v>0</v>
      </c>
      <c r="H52" s="222">
        <f>'- 44 -'!D52</f>
        <v>2.5634313066097757E-05</v>
      </c>
      <c r="I52" s="222">
        <f>'- 44 -'!F52</f>
        <v>0.005183097887508303</v>
      </c>
      <c r="K52" s="221">
        <f t="shared" si="0"/>
        <v>1.0000000000000002</v>
      </c>
    </row>
    <row r="53" spans="1:11" ht="12.75">
      <c r="A53" s="112">
        <v>44</v>
      </c>
      <c r="B53" s="113" t="s">
        <v>186</v>
      </c>
      <c r="C53" s="220">
        <f>'- 42 -'!H53</f>
        <v>0.6479241739442763</v>
      </c>
      <c r="D53" s="220">
        <f>'- 43 -'!D53</f>
        <v>0.00020399143235984087</v>
      </c>
      <c r="E53" s="220">
        <f>'- 43 -'!F53</f>
        <v>0.3466171006183594</v>
      </c>
      <c r="F53" s="220">
        <f>'- 43 -'!H53</f>
        <v>0.0024743141972706135</v>
      </c>
      <c r="G53" s="220">
        <f>'- 43 -'!J53</f>
        <v>0</v>
      </c>
      <c r="H53" s="220">
        <f>'- 44 -'!D53</f>
        <v>0</v>
      </c>
      <c r="I53" s="220">
        <f>'- 44 -'!F53</f>
        <v>0.002780419807733929</v>
      </c>
      <c r="K53" s="221">
        <f t="shared" si="0"/>
        <v>1</v>
      </c>
    </row>
    <row r="54" spans="1:11" ht="12.75">
      <c r="A54" s="115">
        <v>45</v>
      </c>
      <c r="B54" s="116" t="s">
        <v>187</v>
      </c>
      <c r="C54" s="222">
        <f>'- 42 -'!H54</f>
        <v>0.7594828403182521</v>
      </c>
      <c r="D54" s="222">
        <f>'- 43 -'!D54</f>
        <v>0.001452588849688913</v>
      </c>
      <c r="E54" s="222">
        <f>'- 43 -'!F54</f>
        <v>0.2118055106837883</v>
      </c>
      <c r="F54" s="222">
        <f>'- 43 -'!H54</f>
        <v>0.001376576075953184</v>
      </c>
      <c r="G54" s="222">
        <f>'- 43 -'!J54</f>
        <v>0.007441713369202029</v>
      </c>
      <c r="H54" s="222">
        <f>'- 44 -'!D54</f>
        <v>0.013240940569677598</v>
      </c>
      <c r="I54" s="222">
        <f>'- 44 -'!F54</f>
        <v>0.0051998301334378666</v>
      </c>
      <c r="K54" s="221">
        <f t="shared" si="0"/>
        <v>1</v>
      </c>
    </row>
    <row r="55" spans="1:11" ht="12.75">
      <c r="A55" s="112">
        <v>46</v>
      </c>
      <c r="B55" s="113" t="s">
        <v>188</v>
      </c>
      <c r="C55" s="220">
        <f>'- 42 -'!H55</f>
        <v>0.6101316930129248</v>
      </c>
      <c r="D55" s="220">
        <f>'- 43 -'!D55</f>
        <v>0.0023535099646584236</v>
      </c>
      <c r="E55" s="220">
        <f>'- 43 -'!F55</f>
        <v>0.2583767398787588</v>
      </c>
      <c r="F55" s="220">
        <f>'- 43 -'!H55</f>
        <v>0.015828191436976266</v>
      </c>
      <c r="G55" s="220">
        <f>'- 43 -'!J55</f>
        <v>0.010841288334554984</v>
      </c>
      <c r="H55" s="220">
        <f>'- 44 -'!D55</f>
        <v>0.09381029993433061</v>
      </c>
      <c r="I55" s="220">
        <f>'- 44 -'!F55</f>
        <v>0.008658277437796062</v>
      </c>
      <c r="K55" s="221">
        <f t="shared" si="0"/>
        <v>0.9999999999999999</v>
      </c>
    </row>
    <row r="56" spans="1:11" ht="12.75">
      <c r="A56" s="115">
        <v>47</v>
      </c>
      <c r="B56" s="116" t="s">
        <v>189</v>
      </c>
      <c r="C56" s="222">
        <f>'- 42 -'!H56</f>
        <v>0.6754558029678033</v>
      </c>
      <c r="D56" s="222">
        <f>'- 43 -'!D56</f>
        <v>0.0017251877410188756</v>
      </c>
      <c r="E56" s="222">
        <f>'- 43 -'!F56</f>
        <v>0.3022261559734411</v>
      </c>
      <c r="F56" s="222">
        <f>'- 43 -'!H56</f>
        <v>0.002642481398773194</v>
      </c>
      <c r="G56" s="222">
        <f>'- 43 -'!J56</f>
        <v>0</v>
      </c>
      <c r="H56" s="222">
        <f>'- 44 -'!D56</f>
        <v>0.010514895893570181</v>
      </c>
      <c r="I56" s="222">
        <f>'- 44 -'!F56</f>
        <v>0.00743547602539337</v>
      </c>
      <c r="K56" s="221">
        <f t="shared" si="0"/>
        <v>1</v>
      </c>
    </row>
    <row r="57" spans="1:11" ht="12.75">
      <c r="A57" s="112">
        <v>48</v>
      </c>
      <c r="B57" s="113" t="s">
        <v>190</v>
      </c>
      <c r="C57" s="220">
        <f>'- 42 -'!H57</f>
        <v>0.5010877099223682</v>
      </c>
      <c r="D57" s="220">
        <f>'- 43 -'!D57</f>
        <v>0.12599073466462246</v>
      </c>
      <c r="E57" s="220">
        <f>'- 43 -'!F57</f>
        <v>0.015536691156225572</v>
      </c>
      <c r="F57" s="220">
        <f>'- 43 -'!H57</f>
        <v>0.0002054288428591148</v>
      </c>
      <c r="G57" s="220">
        <f>'- 43 -'!J57</f>
        <v>0.30029230981592603</v>
      </c>
      <c r="H57" s="220">
        <f>'- 44 -'!D57</f>
        <v>0.053562747328428535</v>
      </c>
      <c r="I57" s="220">
        <f>'- 44 -'!F57</f>
        <v>0.003324378269570179</v>
      </c>
      <c r="K57" s="221">
        <f t="shared" si="0"/>
        <v>1</v>
      </c>
    </row>
    <row r="58" spans="1:11" ht="12.75">
      <c r="A58" s="115">
        <v>49</v>
      </c>
      <c r="B58" s="116" t="s">
        <v>191</v>
      </c>
      <c r="C58" s="222">
        <f>'- 42 -'!H58</f>
        <v>0.6377015979430926</v>
      </c>
      <c r="D58" s="222">
        <f>'- 43 -'!D58</f>
        <v>0.08801059241597545</v>
      </c>
      <c r="E58" s="222">
        <f>'- 43 -'!F58</f>
        <v>0.26423943979887554</v>
      </c>
      <c r="F58" s="222">
        <f>'- 43 -'!H58</f>
        <v>0.005761278008542773</v>
      </c>
      <c r="G58" s="222">
        <f>'- 43 -'!J58</f>
        <v>0</v>
      </c>
      <c r="H58" s="222">
        <f>'- 44 -'!D58</f>
        <v>-0.00020064014584463016</v>
      </c>
      <c r="I58" s="222">
        <f>'- 44 -'!F58</f>
        <v>0.00448773197935828</v>
      </c>
      <c r="K58" s="221">
        <f t="shared" si="0"/>
        <v>0.9999999999999999</v>
      </c>
    </row>
    <row r="59" spans="1:11" ht="12.75">
      <c r="A59" s="112">
        <v>2264</v>
      </c>
      <c r="B59" s="113" t="s">
        <v>192</v>
      </c>
      <c r="C59" s="220">
        <f>'- 42 -'!H59</f>
        <v>0.6994855423860942</v>
      </c>
      <c r="D59" s="220">
        <f>'- 43 -'!D59</f>
        <v>0</v>
      </c>
      <c r="E59" s="220">
        <f>'- 43 -'!F59</f>
        <v>0.2496033870231758</v>
      </c>
      <c r="F59" s="220">
        <f>'- 43 -'!H59</f>
        <v>0</v>
      </c>
      <c r="G59" s="220">
        <f>'- 43 -'!J59</f>
        <v>0</v>
      </c>
      <c r="H59" s="220">
        <f>'- 44 -'!D59</f>
        <v>0.008087198347805429</v>
      </c>
      <c r="I59" s="220">
        <f>'- 44 -'!F59</f>
        <v>0.04282387224292461</v>
      </c>
      <c r="K59" s="221">
        <f t="shared" si="0"/>
        <v>1</v>
      </c>
    </row>
    <row r="60" spans="1:11" ht="12.75">
      <c r="A60" s="115">
        <v>2309</v>
      </c>
      <c r="B60" s="116" t="s">
        <v>193</v>
      </c>
      <c r="C60" s="222">
        <f>'- 42 -'!H60</f>
        <v>0.7130696925107802</v>
      </c>
      <c r="D60" s="222">
        <f>'- 43 -'!D60</f>
        <v>0.0003612258679004373</v>
      </c>
      <c r="E60" s="222">
        <f>'- 43 -'!F60</f>
        <v>0.26932705832397097</v>
      </c>
      <c r="F60" s="222">
        <f>'- 43 -'!H60</f>
        <v>0</v>
      </c>
      <c r="G60" s="222">
        <f>'- 43 -'!J60</f>
        <v>0</v>
      </c>
      <c r="H60" s="222">
        <f>'- 44 -'!D60</f>
        <v>0</v>
      </c>
      <c r="I60" s="222">
        <f>'- 44 -'!F60</f>
        <v>0.017242023297348356</v>
      </c>
      <c r="K60" s="221">
        <f t="shared" si="0"/>
        <v>1</v>
      </c>
    </row>
    <row r="61" spans="1:11" ht="12.75">
      <c r="A61" s="112">
        <v>2312</v>
      </c>
      <c r="B61" s="113" t="s">
        <v>194</v>
      </c>
      <c r="C61" s="220">
        <f>'- 42 -'!H61</f>
        <v>0.8697812626330284</v>
      </c>
      <c r="D61" s="220">
        <f>'- 43 -'!D61</f>
        <v>0</v>
      </c>
      <c r="E61" s="220">
        <f>'- 43 -'!F61</f>
        <v>0.059275206485181794</v>
      </c>
      <c r="F61" s="220">
        <f>'- 43 -'!H61</f>
        <v>0.003883118776844259</v>
      </c>
      <c r="G61" s="220">
        <f>'- 43 -'!J61</f>
        <v>0</v>
      </c>
      <c r="H61" s="220">
        <f>'- 44 -'!D61</f>
        <v>0</v>
      </c>
      <c r="I61" s="220">
        <f>'- 44 -'!F61</f>
        <v>0.06706041210494557</v>
      </c>
      <c r="K61" s="221">
        <f t="shared" si="0"/>
        <v>1</v>
      </c>
    </row>
    <row r="62" spans="1:11" ht="12.75">
      <c r="A62" s="115">
        <v>2355</v>
      </c>
      <c r="B62" s="116" t="s">
        <v>196</v>
      </c>
      <c r="C62" s="222">
        <f>'- 42 -'!H62</f>
        <v>0.6654620679846701</v>
      </c>
      <c r="D62" s="222">
        <f>'- 43 -'!D62</f>
        <v>0.001298408289436399</v>
      </c>
      <c r="E62" s="222">
        <f>'- 43 -'!F62</f>
        <v>0.2983740697603007</v>
      </c>
      <c r="F62" s="222">
        <f>'- 43 -'!H62</f>
        <v>0.004904963900181119</v>
      </c>
      <c r="G62" s="222">
        <f>'- 43 -'!J62</f>
        <v>0.01587120644829715</v>
      </c>
      <c r="H62" s="222">
        <f>'- 44 -'!D62</f>
        <v>0.00041753176579346874</v>
      </c>
      <c r="I62" s="222">
        <f>'- 44 -'!F62</f>
        <v>0.01367175185132111</v>
      </c>
      <c r="K62" s="221">
        <f t="shared" si="0"/>
        <v>1.0000000000000002</v>
      </c>
    </row>
    <row r="63" spans="1:11" ht="12.75">
      <c r="A63" s="112">
        <v>2439</v>
      </c>
      <c r="B63" s="113" t="s">
        <v>197</v>
      </c>
      <c r="C63" s="220">
        <f>'- 42 -'!H63</f>
        <v>0.8088635871107974</v>
      </c>
      <c r="D63" s="220">
        <f>'- 43 -'!D63</f>
        <v>0</v>
      </c>
      <c r="E63" s="220">
        <f>'- 43 -'!F63</f>
        <v>0.19688472327878762</v>
      </c>
      <c r="F63" s="220">
        <f>'- 43 -'!H63</f>
        <v>0</v>
      </c>
      <c r="G63" s="220">
        <f>'- 43 -'!J63</f>
        <v>-0.007462304810509032</v>
      </c>
      <c r="H63" s="220">
        <f>'- 44 -'!D63</f>
        <v>0</v>
      </c>
      <c r="I63" s="220">
        <f>'- 44 -'!F63</f>
        <v>0.0017139944209240456</v>
      </c>
      <c r="K63" s="221">
        <f t="shared" si="0"/>
        <v>1</v>
      </c>
    </row>
    <row r="64" spans="1:11" ht="12.75">
      <c r="A64" s="115">
        <v>2460</v>
      </c>
      <c r="B64" s="116" t="s">
        <v>198</v>
      </c>
      <c r="C64" s="222">
        <f>'- 42 -'!H64</f>
        <v>0.6622814305422575</v>
      </c>
      <c r="D64" s="222">
        <f>'- 43 -'!D64</f>
        <v>0</v>
      </c>
      <c r="E64" s="222">
        <f>'- 43 -'!F64</f>
        <v>0.32222275520796356</v>
      </c>
      <c r="F64" s="222">
        <f>'- 43 -'!H64</f>
        <v>0.003499030072547887</v>
      </c>
      <c r="G64" s="222">
        <f>'- 43 -'!J64</f>
        <v>0</v>
      </c>
      <c r="H64" s="222">
        <f>'- 44 -'!D64</f>
        <v>0</v>
      </c>
      <c r="I64" s="222">
        <f>'- 44 -'!F64</f>
        <v>0.011996784177230976</v>
      </c>
      <c r="K64" s="221">
        <f t="shared" si="0"/>
        <v>0.9999999999999999</v>
      </c>
    </row>
    <row r="65" spans="1:11" ht="12.75">
      <c r="A65" s="112">
        <v>3000</v>
      </c>
      <c r="B65" s="113" t="s">
        <v>199</v>
      </c>
      <c r="C65" s="220">
        <f>'- 42 -'!H65</f>
        <v>0.23641199147153352</v>
      </c>
      <c r="D65" s="220">
        <f>'- 43 -'!D65</f>
        <v>0</v>
      </c>
      <c r="E65" s="220">
        <f>'- 43 -'!F65</f>
        <v>0</v>
      </c>
      <c r="F65" s="220">
        <f>'- 43 -'!H65</f>
        <v>0.5726811566342478</v>
      </c>
      <c r="G65" s="220">
        <f>'- 43 -'!J65</f>
        <v>0</v>
      </c>
      <c r="H65" s="220">
        <f>'- 44 -'!D65</f>
        <v>0.18577165225143674</v>
      </c>
      <c r="I65" s="220">
        <f>'- 44 -'!F65</f>
        <v>0.005135199642781961</v>
      </c>
      <c r="K65" s="221">
        <f t="shared" si="0"/>
        <v>1</v>
      </c>
    </row>
    <row r="66" ht="4.5" customHeight="1"/>
    <row r="67" spans="1:11" ht="12.75">
      <c r="A67" s="119"/>
      <c r="B67" s="24" t="s">
        <v>200</v>
      </c>
      <c r="C67" s="91">
        <f>'- 42 -'!H67</f>
        <v>0.6198359538872502</v>
      </c>
      <c r="D67" s="91">
        <f>'- 43 -'!D67</f>
        <v>0.011477932439910028</v>
      </c>
      <c r="E67" s="91">
        <f>'- 43 -'!F67</f>
        <v>0.3250027746506701</v>
      </c>
      <c r="F67" s="91">
        <f>'- 43 -'!H67</f>
        <v>0.008790599397478418</v>
      </c>
      <c r="G67" s="91">
        <f>'- 43 -'!J67</f>
        <v>0.01950281947307416</v>
      </c>
      <c r="H67" s="91">
        <f>'- 44 -'!D67</f>
        <v>0.010404199849604074</v>
      </c>
      <c r="I67" s="91">
        <f>'- 44 -'!F67</f>
        <v>0.004985720302013176</v>
      </c>
      <c r="K67" s="221">
        <f>SUM(C67:I67)</f>
        <v>1.0000000000000002</v>
      </c>
    </row>
    <row r="68" ht="4.5" customHeight="1"/>
    <row r="69" spans="1:11" ht="12.75">
      <c r="A69" s="115">
        <v>2460</v>
      </c>
      <c r="B69" s="116" t="s">
        <v>198</v>
      </c>
      <c r="C69" s="222">
        <f>'- 42 -'!H69</f>
        <v>0.12082286465252921</v>
      </c>
      <c r="D69" s="222">
        <f>'- 43 -'!D69</f>
        <v>0</v>
      </c>
      <c r="E69" s="222">
        <f>'- 43 -'!F69</f>
        <v>0</v>
      </c>
      <c r="F69" s="222">
        <f>'- 43 -'!H69</f>
        <v>0.05638783496984797</v>
      </c>
      <c r="G69" s="222">
        <f>'- 43 -'!J69</f>
        <v>0.02740982406869051</v>
      </c>
      <c r="H69" s="222">
        <f>'- 44 -'!D69</f>
        <v>0.7888548101333318</v>
      </c>
      <c r="I69" s="222">
        <f>'- 44 -'!F69</f>
        <v>0.0065246661756005265</v>
      </c>
      <c r="K69" s="221">
        <f>SUM(C69:I69)</f>
        <v>1</v>
      </c>
    </row>
    <row r="70" spans="1:11" ht="12.75">
      <c r="A70" s="112">
        <v>2408</v>
      </c>
      <c r="B70" s="113" t="s">
        <v>203</v>
      </c>
      <c r="C70" s="220">
        <f>'- 42 -'!H70</f>
        <v>0.17089057507652047</v>
      </c>
      <c r="D70" s="220">
        <f>'- 43 -'!D70</f>
        <v>0</v>
      </c>
      <c r="E70" s="220">
        <f>'- 43 -'!F70</f>
        <v>0.8077130634966861</v>
      </c>
      <c r="F70" s="220">
        <f>'- 43 -'!H70</f>
        <v>0.007542523736667139</v>
      </c>
      <c r="G70" s="220">
        <f>'- 43 -'!J70</f>
        <v>0</v>
      </c>
      <c r="H70" s="220">
        <f>'- 44 -'!D70</f>
        <v>0.010702796700995627</v>
      </c>
      <c r="I70" s="220">
        <f>'- 44 -'!F70</f>
        <v>0.003151040989130608</v>
      </c>
      <c r="K70" s="221">
        <f>SUM(C70:I70)</f>
        <v>1</v>
      </c>
    </row>
    <row r="71" ht="6.75" customHeight="1"/>
    <row r="72" spans="1:9" ht="12" customHeight="1">
      <c r="A72" s="5"/>
      <c r="B72" s="5"/>
      <c r="C72" s="20"/>
      <c r="D72" s="20"/>
      <c r="E72" s="20"/>
      <c r="F72" s="20"/>
      <c r="G72" s="20"/>
      <c r="H72" s="20"/>
      <c r="I72" s="20"/>
    </row>
    <row r="73" spans="1:9" ht="12" customHeight="1">
      <c r="A73" s="5"/>
      <c r="B73" s="5"/>
      <c r="C73" s="20"/>
      <c r="D73" s="20"/>
      <c r="E73" s="20"/>
      <c r="F73" s="20"/>
      <c r="G73" s="20"/>
      <c r="H73" s="20"/>
      <c r="I73" s="20"/>
    </row>
    <row r="74" spans="1:9" ht="12" customHeight="1">
      <c r="A74" s="5"/>
      <c r="B74" s="5"/>
      <c r="C74" s="20"/>
      <c r="D74" s="20"/>
      <c r="E74" s="20"/>
      <c r="F74" s="20"/>
      <c r="G74" s="20"/>
      <c r="H74" s="20"/>
      <c r="I74" s="20"/>
    </row>
    <row r="75" spans="1:9" ht="12" customHeight="1">
      <c r="A75" s="5"/>
      <c r="B75" s="5"/>
      <c r="C75" s="20"/>
      <c r="D75" s="20"/>
      <c r="E75" s="20"/>
      <c r="F75" s="20"/>
      <c r="G75" s="20"/>
      <c r="H75" s="20"/>
      <c r="I75" s="20"/>
    </row>
    <row r="76" spans="1:9" ht="12" customHeight="1">
      <c r="A76" s="5"/>
      <c r="B76" s="5"/>
      <c r="C76" s="20"/>
      <c r="D76" s="20"/>
      <c r="E76" s="20"/>
      <c r="F76" s="20"/>
      <c r="G76" s="20"/>
      <c r="H76" s="20"/>
      <c r="I76" s="20"/>
    </row>
    <row r="77" ht="12" customHeight="1"/>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I78"/>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6.83203125" style="97" customWidth="1"/>
    <col min="4" max="4" width="15.83203125" style="97" customWidth="1"/>
    <col min="5" max="5" width="17.83203125" style="97" customWidth="1"/>
    <col min="6" max="6" width="15.83203125" style="97" customWidth="1"/>
    <col min="7" max="8" width="16.83203125" style="97" customWidth="1"/>
    <col min="9" max="16384" width="15.83203125" style="97" customWidth="1"/>
  </cols>
  <sheetData>
    <row r="1" spans="1:2" ht="6.75" customHeight="1">
      <c r="A1" s="20"/>
      <c r="B1" s="95"/>
    </row>
    <row r="2" spans="1:8" ht="12.75">
      <c r="A2" s="10"/>
      <c r="B2" s="123"/>
      <c r="C2" s="211" t="str">
        <f>"ANALYSIS OF OPERATING FUND REVENUE: "&amp;REPLACE(REPLACE(YEAR,1,22,""),5,0,"")&amp;" ACTUAL"</f>
        <v>ANALYSIS OF OPERATING FUND REVENUE: 1997/98 ACTUAL</v>
      </c>
      <c r="D2" s="124"/>
      <c r="E2" s="124"/>
      <c r="F2" s="124"/>
      <c r="G2" s="124"/>
      <c r="H2" s="125" t="s">
        <v>2</v>
      </c>
    </row>
    <row r="3" spans="1:2" ht="12.75">
      <c r="A3" s="11"/>
      <c r="B3" s="126"/>
    </row>
    <row r="4" spans="1:8" ht="12.75">
      <c r="A4" s="9"/>
      <c r="C4" s="212" t="s">
        <v>215</v>
      </c>
      <c r="D4" s="213"/>
      <c r="E4" s="213"/>
      <c r="F4" s="213"/>
      <c r="G4" s="213"/>
      <c r="H4" s="214"/>
    </row>
    <row r="5" spans="1:3" ht="12.75">
      <c r="A5" s="9"/>
      <c r="C5" s="20"/>
    </row>
    <row r="6" spans="1:5" ht="12.75">
      <c r="A6" s="9"/>
      <c r="C6" s="212" t="s">
        <v>222</v>
      </c>
      <c r="D6" s="215"/>
      <c r="E6" s="216"/>
    </row>
    <row r="7" spans="1:8" ht="12.75">
      <c r="A7" s="20"/>
      <c r="C7" s="135" t="s">
        <v>233</v>
      </c>
      <c r="D7" s="134"/>
      <c r="E7" s="138" t="s">
        <v>79</v>
      </c>
      <c r="F7" s="217" t="s">
        <v>66</v>
      </c>
      <c r="G7" s="135" t="s">
        <v>79</v>
      </c>
      <c r="H7" s="135" t="s">
        <v>234</v>
      </c>
    </row>
    <row r="8" spans="1:8" ht="12.75">
      <c r="A8" s="109"/>
      <c r="B8" s="54"/>
      <c r="C8" s="138" t="s">
        <v>258</v>
      </c>
      <c r="D8" s="138" t="s">
        <v>66</v>
      </c>
      <c r="E8" s="137" t="s">
        <v>118</v>
      </c>
      <c r="F8" s="218" t="s">
        <v>259</v>
      </c>
      <c r="G8" s="137" t="s">
        <v>259</v>
      </c>
      <c r="H8" s="138" t="s">
        <v>260</v>
      </c>
    </row>
    <row r="9" spans="1:8" ht="12.75">
      <c r="A9" s="60" t="s">
        <v>121</v>
      </c>
      <c r="B9" s="61" t="s">
        <v>122</v>
      </c>
      <c r="C9" s="84" t="s">
        <v>292</v>
      </c>
      <c r="D9" s="84" t="s">
        <v>293</v>
      </c>
      <c r="E9" s="84" t="s">
        <v>294</v>
      </c>
      <c r="F9" s="219" t="s">
        <v>295</v>
      </c>
      <c r="G9" s="84" t="s">
        <v>265</v>
      </c>
      <c r="H9" s="84" t="s">
        <v>265</v>
      </c>
    </row>
    <row r="10" spans="1:8" ht="4.5" customHeight="1">
      <c r="A10" s="86"/>
      <c r="B10" s="86"/>
      <c r="C10" s="167"/>
      <c r="D10" s="167"/>
      <c r="E10" s="167"/>
      <c r="F10" s="167"/>
      <c r="G10" s="167"/>
      <c r="H10" s="167"/>
    </row>
    <row r="11" spans="1:8" ht="12.75">
      <c r="A11" s="112">
        <v>1</v>
      </c>
      <c r="B11" s="113" t="s">
        <v>144</v>
      </c>
      <c r="C11" s="113">
        <f>'- 59 -'!E11</f>
        <v>107840160</v>
      </c>
      <c r="D11" s="113">
        <v>7455435</v>
      </c>
      <c r="E11" s="113">
        <f>SUM(C11,D11)</f>
        <v>115295595</v>
      </c>
      <c r="F11" s="113">
        <v>1140898</v>
      </c>
      <c r="G11" s="113">
        <f>SUM(E11,F11)</f>
        <v>116436493</v>
      </c>
      <c r="H11" s="114">
        <f>G11/'- 44 -'!J11</f>
        <v>0.5413230862926715</v>
      </c>
    </row>
    <row r="12" spans="1:8" ht="12.75">
      <c r="A12" s="115">
        <v>2</v>
      </c>
      <c r="B12" s="116" t="s">
        <v>145</v>
      </c>
      <c r="C12" s="116">
        <f>'- 59 -'!E12</f>
        <v>28271597</v>
      </c>
      <c r="D12" s="116">
        <v>1182708</v>
      </c>
      <c r="E12" s="116">
        <f aca="true" t="shared" si="0" ref="E12:E65">SUM(C12,D12)</f>
        <v>29454305</v>
      </c>
      <c r="F12" s="116">
        <v>9058</v>
      </c>
      <c r="G12" s="116">
        <f aca="true" t="shared" si="1" ref="G12:G65">SUM(E12,F12)</f>
        <v>29463363</v>
      </c>
      <c r="H12" s="117">
        <f>G12/'- 44 -'!J12</f>
        <v>0.5567689671765277</v>
      </c>
    </row>
    <row r="13" spans="1:8" ht="12.75">
      <c r="A13" s="112">
        <v>3</v>
      </c>
      <c r="B13" s="113" t="s">
        <v>146</v>
      </c>
      <c r="C13" s="113">
        <f>'- 59 -'!E13</f>
        <v>19502162</v>
      </c>
      <c r="D13" s="113">
        <v>745815</v>
      </c>
      <c r="E13" s="113">
        <f t="shared" si="0"/>
        <v>20247977</v>
      </c>
      <c r="F13" s="113">
        <v>0</v>
      </c>
      <c r="G13" s="113">
        <f t="shared" si="1"/>
        <v>20247977</v>
      </c>
      <c r="H13" s="114">
        <f>G13/'- 44 -'!J13</f>
        <v>0.5358898104703164</v>
      </c>
    </row>
    <row r="14" spans="1:8" ht="12.75">
      <c r="A14" s="115">
        <v>4</v>
      </c>
      <c r="B14" s="116" t="s">
        <v>147</v>
      </c>
      <c r="C14" s="116">
        <f>'- 59 -'!E14</f>
        <v>15764301</v>
      </c>
      <c r="D14" s="116">
        <v>715567</v>
      </c>
      <c r="E14" s="116">
        <f t="shared" si="0"/>
        <v>16479868</v>
      </c>
      <c r="F14" s="116">
        <v>0</v>
      </c>
      <c r="G14" s="116">
        <f t="shared" si="1"/>
        <v>16479868</v>
      </c>
      <c r="H14" s="117">
        <f>G14/'- 44 -'!J14</f>
        <v>0.5816255739142794</v>
      </c>
    </row>
    <row r="15" spans="1:8" ht="12.75">
      <c r="A15" s="112">
        <v>5</v>
      </c>
      <c r="B15" s="113" t="s">
        <v>148</v>
      </c>
      <c r="C15" s="113">
        <f>'- 59 -'!E15</f>
        <v>20178197</v>
      </c>
      <c r="D15" s="113">
        <v>964151</v>
      </c>
      <c r="E15" s="113">
        <f t="shared" si="0"/>
        <v>21142348</v>
      </c>
      <c r="F15" s="113">
        <v>0</v>
      </c>
      <c r="G15" s="113">
        <f t="shared" si="1"/>
        <v>21142348</v>
      </c>
      <c r="H15" s="114">
        <f>G15/'- 44 -'!J15</f>
        <v>0.5053015276647077</v>
      </c>
    </row>
    <row r="16" spans="1:8" ht="12.75">
      <c r="A16" s="115">
        <v>6</v>
      </c>
      <c r="B16" s="116" t="s">
        <v>149</v>
      </c>
      <c r="C16" s="116">
        <f>'- 59 -'!E16</f>
        <v>34243113</v>
      </c>
      <c r="D16" s="116">
        <v>2860067</v>
      </c>
      <c r="E16" s="116">
        <f t="shared" si="0"/>
        <v>37103180</v>
      </c>
      <c r="F16" s="116">
        <v>124839</v>
      </c>
      <c r="G16" s="116">
        <f t="shared" si="1"/>
        <v>37228019</v>
      </c>
      <c r="H16" s="117">
        <f>G16/'- 44 -'!J16</f>
        <v>0.6814213620875381</v>
      </c>
    </row>
    <row r="17" spans="1:8" ht="12.75">
      <c r="A17" s="112">
        <v>8</v>
      </c>
      <c r="B17" s="113" t="s">
        <v>150</v>
      </c>
      <c r="C17" s="113">
        <f>'- 59 -'!E17</f>
        <v>2958721</v>
      </c>
      <c r="D17" s="113">
        <v>302189</v>
      </c>
      <c r="E17" s="113">
        <f t="shared" si="0"/>
        <v>3260910</v>
      </c>
      <c r="F17" s="113">
        <v>0</v>
      </c>
      <c r="G17" s="113">
        <f t="shared" si="1"/>
        <v>3260910</v>
      </c>
      <c r="H17" s="114">
        <f>G17/'- 44 -'!J17</f>
        <v>0.44850218006133413</v>
      </c>
    </row>
    <row r="18" spans="1:8" ht="12.75">
      <c r="A18" s="115">
        <v>9</v>
      </c>
      <c r="B18" s="116" t="s">
        <v>151</v>
      </c>
      <c r="C18" s="17">
        <f>'- 59 -'!E18</f>
        <v>46375383</v>
      </c>
      <c r="D18" s="116">
        <v>1412022</v>
      </c>
      <c r="E18" s="116">
        <f t="shared" si="0"/>
        <v>47787405</v>
      </c>
      <c r="F18" s="116">
        <v>38884</v>
      </c>
      <c r="G18" s="116">
        <f t="shared" si="1"/>
        <v>47826289</v>
      </c>
      <c r="H18" s="117">
        <f>G18/'- 44 -'!J18</f>
        <v>0.6755128331902848</v>
      </c>
    </row>
    <row r="19" spans="1:8" ht="12.75">
      <c r="A19" s="112">
        <v>10</v>
      </c>
      <c r="B19" s="113" t="s">
        <v>152</v>
      </c>
      <c r="C19" s="113">
        <f>'- 59 -'!E19</f>
        <v>31936457</v>
      </c>
      <c r="D19" s="113">
        <v>1112993</v>
      </c>
      <c r="E19" s="113">
        <f t="shared" si="0"/>
        <v>33049450</v>
      </c>
      <c r="F19" s="113">
        <v>2477</v>
      </c>
      <c r="G19" s="113">
        <f t="shared" si="1"/>
        <v>33051927</v>
      </c>
      <c r="H19" s="114">
        <f>G19/'- 44 -'!J19</f>
        <v>0.630521922102595</v>
      </c>
    </row>
    <row r="20" spans="1:8" ht="12.75">
      <c r="A20" s="115">
        <v>11</v>
      </c>
      <c r="B20" s="116" t="s">
        <v>153</v>
      </c>
      <c r="C20" s="116">
        <f>'- 59 -'!E20</f>
        <v>16921220</v>
      </c>
      <c r="D20" s="116">
        <v>599099</v>
      </c>
      <c r="E20" s="116">
        <f t="shared" si="0"/>
        <v>17520319</v>
      </c>
      <c r="F20" s="116">
        <v>50773</v>
      </c>
      <c r="G20" s="116">
        <f t="shared" si="1"/>
        <v>17571092</v>
      </c>
      <c r="H20" s="117">
        <f>G20/'- 44 -'!J20</f>
        <v>0.6254178284258407</v>
      </c>
    </row>
    <row r="21" spans="1:8" ht="12.75">
      <c r="A21" s="112">
        <v>12</v>
      </c>
      <c r="B21" s="113" t="s">
        <v>154</v>
      </c>
      <c r="C21" s="113">
        <f>'- 59 -'!E21</f>
        <v>28853292</v>
      </c>
      <c r="D21" s="113">
        <v>878224</v>
      </c>
      <c r="E21" s="113">
        <f t="shared" si="0"/>
        <v>29731516</v>
      </c>
      <c r="F21" s="113">
        <v>0</v>
      </c>
      <c r="G21" s="113">
        <f t="shared" si="1"/>
        <v>29731516</v>
      </c>
      <c r="H21" s="114">
        <f>G21/'- 44 -'!J21</f>
        <v>0.663360223673751</v>
      </c>
    </row>
    <row r="22" spans="1:8" ht="12.75">
      <c r="A22" s="115">
        <v>13</v>
      </c>
      <c r="B22" s="116" t="s">
        <v>155</v>
      </c>
      <c r="C22" s="116">
        <f>'- 59 -'!E22</f>
        <v>10977153</v>
      </c>
      <c r="D22" s="116">
        <v>281868</v>
      </c>
      <c r="E22" s="116">
        <f t="shared" si="0"/>
        <v>11259021</v>
      </c>
      <c r="F22" s="116">
        <v>16800</v>
      </c>
      <c r="G22" s="116">
        <f t="shared" si="1"/>
        <v>11275821</v>
      </c>
      <c r="H22" s="117">
        <f>G22/'- 44 -'!J22</f>
        <v>0.6374143517397092</v>
      </c>
    </row>
    <row r="23" spans="1:8" ht="12.75">
      <c r="A23" s="112">
        <v>14</v>
      </c>
      <c r="B23" s="113" t="s">
        <v>156</v>
      </c>
      <c r="C23" s="113">
        <f>'- 59 -'!E23</f>
        <v>14811558</v>
      </c>
      <c r="D23" s="113">
        <v>409500</v>
      </c>
      <c r="E23" s="113">
        <f t="shared" si="0"/>
        <v>15221058</v>
      </c>
      <c r="F23" s="113">
        <v>129461</v>
      </c>
      <c r="G23" s="113">
        <f t="shared" si="1"/>
        <v>15350519</v>
      </c>
      <c r="H23" s="114">
        <f>G23/'- 44 -'!J23</f>
        <v>0.723478857009922</v>
      </c>
    </row>
    <row r="24" spans="1:8" ht="12.75">
      <c r="A24" s="115">
        <v>15</v>
      </c>
      <c r="B24" s="116" t="s">
        <v>157</v>
      </c>
      <c r="C24" s="116">
        <f>'- 59 -'!E24</f>
        <v>19798082</v>
      </c>
      <c r="D24" s="116">
        <v>469538</v>
      </c>
      <c r="E24" s="116">
        <f t="shared" si="0"/>
        <v>20267620</v>
      </c>
      <c r="F24" s="116">
        <v>102990</v>
      </c>
      <c r="G24" s="116">
        <f t="shared" si="1"/>
        <v>20370610</v>
      </c>
      <c r="H24" s="117">
        <f>G24/'- 44 -'!J24</f>
        <v>0.7878777213262869</v>
      </c>
    </row>
    <row r="25" spans="1:8" ht="12.75">
      <c r="A25" s="112">
        <v>16</v>
      </c>
      <c r="B25" s="113" t="s">
        <v>158</v>
      </c>
      <c r="C25" s="113">
        <f>'- 59 -'!E25</f>
        <v>3387783</v>
      </c>
      <c r="D25" s="113">
        <v>116806</v>
      </c>
      <c r="E25" s="113">
        <f t="shared" si="0"/>
        <v>3504589</v>
      </c>
      <c r="F25" s="113">
        <v>7554</v>
      </c>
      <c r="G25" s="113">
        <f t="shared" si="1"/>
        <v>3512143</v>
      </c>
      <c r="H25" s="114">
        <f>G25/'- 44 -'!J25</f>
        <v>0.6478767313440957</v>
      </c>
    </row>
    <row r="26" spans="1:8" ht="12.75">
      <c r="A26" s="115">
        <v>17</v>
      </c>
      <c r="B26" s="116" t="s">
        <v>159</v>
      </c>
      <c r="C26" s="116">
        <f>'- 59 -'!E26</f>
        <v>2508129</v>
      </c>
      <c r="D26" s="116">
        <v>173544</v>
      </c>
      <c r="E26" s="116">
        <f t="shared" si="0"/>
        <v>2681673</v>
      </c>
      <c r="F26" s="116">
        <v>78</v>
      </c>
      <c r="G26" s="116">
        <f t="shared" si="1"/>
        <v>2681751</v>
      </c>
      <c r="H26" s="117">
        <f>G26/'- 44 -'!J26</f>
        <v>0.6490381508681873</v>
      </c>
    </row>
    <row r="27" spans="1:8" ht="12.75">
      <c r="A27" s="112">
        <v>18</v>
      </c>
      <c r="B27" s="113" t="s">
        <v>160</v>
      </c>
      <c r="C27" s="113">
        <f>'- 59 -'!E27</f>
        <v>5558790</v>
      </c>
      <c r="D27" s="113">
        <v>133623</v>
      </c>
      <c r="E27" s="113">
        <f t="shared" si="0"/>
        <v>5692413</v>
      </c>
      <c r="F27" s="113">
        <v>13896</v>
      </c>
      <c r="G27" s="113">
        <f t="shared" si="1"/>
        <v>5706309</v>
      </c>
      <c r="H27" s="114">
        <f>G27/'- 44 -'!J27</f>
        <v>0.7098901148116038</v>
      </c>
    </row>
    <row r="28" spans="1:8" ht="12.75">
      <c r="A28" s="115">
        <v>19</v>
      </c>
      <c r="B28" s="116" t="s">
        <v>161</v>
      </c>
      <c r="C28" s="116">
        <f>'- 59 -'!E28</f>
        <v>6929723</v>
      </c>
      <c r="D28" s="116">
        <v>194326</v>
      </c>
      <c r="E28" s="116">
        <f t="shared" si="0"/>
        <v>7124049</v>
      </c>
      <c r="F28" s="116">
        <v>33400</v>
      </c>
      <c r="G28" s="116">
        <f t="shared" si="1"/>
        <v>7157449</v>
      </c>
      <c r="H28" s="117">
        <f>G28/'- 44 -'!J28</f>
        <v>0.6738791471637324</v>
      </c>
    </row>
    <row r="29" spans="1:8" ht="12.75">
      <c r="A29" s="112">
        <v>20</v>
      </c>
      <c r="B29" s="113" t="s">
        <v>162</v>
      </c>
      <c r="C29" s="113">
        <f>'- 59 -'!E29</f>
        <v>4497281</v>
      </c>
      <c r="D29" s="113">
        <v>196937</v>
      </c>
      <c r="E29" s="113">
        <f t="shared" si="0"/>
        <v>4694218</v>
      </c>
      <c r="F29" s="113">
        <v>0</v>
      </c>
      <c r="G29" s="113">
        <f t="shared" si="1"/>
        <v>4694218</v>
      </c>
      <c r="H29" s="114">
        <f>G29/'- 44 -'!J29</f>
        <v>0.6674746612065775</v>
      </c>
    </row>
    <row r="30" spans="1:8" ht="12.75">
      <c r="A30" s="115">
        <v>21</v>
      </c>
      <c r="B30" s="116" t="s">
        <v>163</v>
      </c>
      <c r="C30" s="116">
        <f>'- 59 -'!E30</f>
        <v>13185849</v>
      </c>
      <c r="D30" s="116">
        <v>343351</v>
      </c>
      <c r="E30" s="116">
        <f t="shared" si="0"/>
        <v>13529200</v>
      </c>
      <c r="F30" s="116">
        <v>1280</v>
      </c>
      <c r="G30" s="116">
        <f t="shared" si="1"/>
        <v>13530480</v>
      </c>
      <c r="H30" s="117">
        <f>G30/'- 44 -'!J30</f>
        <v>0.6948757734070461</v>
      </c>
    </row>
    <row r="31" spans="1:8" ht="12.75">
      <c r="A31" s="112">
        <v>22</v>
      </c>
      <c r="B31" s="113" t="s">
        <v>164</v>
      </c>
      <c r="C31" s="113">
        <f>'- 59 -'!E31</f>
        <v>6561717</v>
      </c>
      <c r="D31" s="113">
        <v>193566</v>
      </c>
      <c r="E31" s="113">
        <f t="shared" si="0"/>
        <v>6755283</v>
      </c>
      <c r="F31" s="113">
        <v>58120</v>
      </c>
      <c r="G31" s="113">
        <f t="shared" si="1"/>
        <v>6813403</v>
      </c>
      <c r="H31" s="114">
        <f>G31/'- 44 -'!J31</f>
        <v>0.603369993589407</v>
      </c>
    </row>
    <row r="32" spans="1:8" ht="12.75">
      <c r="A32" s="115">
        <v>23</v>
      </c>
      <c r="B32" s="116" t="s">
        <v>165</v>
      </c>
      <c r="C32" s="116">
        <f>'- 59 -'!E32</f>
        <v>6341993</v>
      </c>
      <c r="D32" s="116">
        <v>167688</v>
      </c>
      <c r="E32" s="116">
        <f t="shared" si="0"/>
        <v>6509681</v>
      </c>
      <c r="F32" s="116">
        <v>10557</v>
      </c>
      <c r="G32" s="116">
        <f t="shared" si="1"/>
        <v>6520238</v>
      </c>
      <c r="H32" s="117">
        <f>G32/'- 44 -'!J32</f>
        <v>0.7564595458577579</v>
      </c>
    </row>
    <row r="33" spans="1:8" ht="12.75">
      <c r="A33" s="112">
        <v>24</v>
      </c>
      <c r="B33" s="113" t="s">
        <v>166</v>
      </c>
      <c r="C33" s="113">
        <f>'- 59 -'!E33</f>
        <v>13708991</v>
      </c>
      <c r="D33" s="113">
        <v>411925</v>
      </c>
      <c r="E33" s="113">
        <f t="shared" si="0"/>
        <v>14120916</v>
      </c>
      <c r="F33" s="113">
        <v>494</v>
      </c>
      <c r="G33" s="113">
        <f t="shared" si="1"/>
        <v>14121410</v>
      </c>
      <c r="H33" s="114">
        <f>G33/'- 44 -'!J33</f>
        <v>0.6965326692008322</v>
      </c>
    </row>
    <row r="34" spans="1:8" ht="12.75">
      <c r="A34" s="115">
        <v>25</v>
      </c>
      <c r="B34" s="116" t="s">
        <v>167</v>
      </c>
      <c r="C34" s="116">
        <f>'- 59 -'!E34</f>
        <v>6050668</v>
      </c>
      <c r="D34" s="116">
        <v>198599</v>
      </c>
      <c r="E34" s="116">
        <f t="shared" si="0"/>
        <v>6249267</v>
      </c>
      <c r="F34" s="116">
        <v>1505</v>
      </c>
      <c r="G34" s="116">
        <f t="shared" si="1"/>
        <v>6250772</v>
      </c>
      <c r="H34" s="117">
        <f>G34/'- 44 -'!J34</f>
        <v>0.6677725751365026</v>
      </c>
    </row>
    <row r="35" spans="1:8" ht="12.75">
      <c r="A35" s="112">
        <v>26</v>
      </c>
      <c r="B35" s="113" t="s">
        <v>168</v>
      </c>
      <c r="C35" s="113">
        <f>'- 59 -'!E35</f>
        <v>9761878</v>
      </c>
      <c r="D35" s="113">
        <v>245437</v>
      </c>
      <c r="E35" s="113">
        <f t="shared" si="0"/>
        <v>10007315</v>
      </c>
      <c r="F35" s="113">
        <v>13892</v>
      </c>
      <c r="G35" s="113">
        <f t="shared" si="1"/>
        <v>10021207</v>
      </c>
      <c r="H35" s="114">
        <f>G35/'- 44 -'!J35</f>
        <v>0.7602319292938978</v>
      </c>
    </row>
    <row r="36" spans="1:8" ht="12.75">
      <c r="A36" s="115">
        <v>27</v>
      </c>
      <c r="B36" s="116" t="s">
        <v>169</v>
      </c>
      <c r="C36" s="116">
        <f>'- 59 -'!E36</f>
        <v>3625830</v>
      </c>
      <c r="D36" s="116">
        <v>96467</v>
      </c>
      <c r="E36" s="116">
        <f t="shared" si="0"/>
        <v>3722297</v>
      </c>
      <c r="F36" s="116">
        <v>397</v>
      </c>
      <c r="G36" s="116">
        <f t="shared" si="1"/>
        <v>3722694</v>
      </c>
      <c r="H36" s="117">
        <f>G36/'- 44 -'!J36</f>
        <v>0.6556096746566747</v>
      </c>
    </row>
    <row r="37" spans="1:8" ht="12.75">
      <c r="A37" s="112">
        <v>28</v>
      </c>
      <c r="B37" s="113" t="s">
        <v>170</v>
      </c>
      <c r="C37" s="113">
        <f>'- 59 -'!E37</f>
        <v>3791943</v>
      </c>
      <c r="D37" s="113">
        <v>96526</v>
      </c>
      <c r="E37" s="113">
        <f t="shared" si="0"/>
        <v>3888469</v>
      </c>
      <c r="F37" s="113">
        <v>2749</v>
      </c>
      <c r="G37" s="113">
        <f t="shared" si="1"/>
        <v>3891218</v>
      </c>
      <c r="H37" s="114">
        <f>G37/'- 44 -'!J37</f>
        <v>0.6787896485755199</v>
      </c>
    </row>
    <row r="38" spans="1:8" ht="12.75">
      <c r="A38" s="115">
        <v>29</v>
      </c>
      <c r="B38" s="116" t="s">
        <v>171</v>
      </c>
      <c r="C38" s="116">
        <f>'- 59 -'!E38</f>
        <v>5375506</v>
      </c>
      <c r="D38" s="116">
        <v>256455</v>
      </c>
      <c r="E38" s="116">
        <f t="shared" si="0"/>
        <v>5631961</v>
      </c>
      <c r="F38" s="116">
        <v>29307</v>
      </c>
      <c r="G38" s="116">
        <f t="shared" si="1"/>
        <v>5661268</v>
      </c>
      <c r="H38" s="117">
        <f>G38/'- 44 -'!J38</f>
        <v>0.6628960311842631</v>
      </c>
    </row>
    <row r="39" spans="1:8" ht="12.75">
      <c r="A39" s="112">
        <v>30</v>
      </c>
      <c r="B39" s="113" t="s">
        <v>172</v>
      </c>
      <c r="C39" s="113">
        <f>'- 59 -'!E39</f>
        <v>5967221</v>
      </c>
      <c r="D39" s="113">
        <v>162676</v>
      </c>
      <c r="E39" s="113">
        <f t="shared" si="0"/>
        <v>6129897</v>
      </c>
      <c r="F39" s="113">
        <v>10892</v>
      </c>
      <c r="G39" s="113">
        <f t="shared" si="1"/>
        <v>6140789</v>
      </c>
      <c r="H39" s="114">
        <f>G39/'- 44 -'!J39</f>
        <v>0.7238044734327168</v>
      </c>
    </row>
    <row r="40" spans="1:8" ht="12.75">
      <c r="A40" s="115">
        <v>31</v>
      </c>
      <c r="B40" s="116" t="s">
        <v>173</v>
      </c>
      <c r="C40" s="116">
        <f>'- 59 -'!E40</f>
        <v>6362314</v>
      </c>
      <c r="D40" s="116">
        <v>161188</v>
      </c>
      <c r="E40" s="116">
        <f t="shared" si="0"/>
        <v>6523502</v>
      </c>
      <c r="F40" s="116">
        <v>1469</v>
      </c>
      <c r="G40" s="116">
        <f t="shared" si="1"/>
        <v>6524971</v>
      </c>
      <c r="H40" s="117">
        <f>G40/'- 44 -'!J40</f>
        <v>0.7060982159388881</v>
      </c>
    </row>
    <row r="41" spans="1:8" ht="12.75">
      <c r="A41" s="112">
        <v>32</v>
      </c>
      <c r="B41" s="113" t="s">
        <v>174</v>
      </c>
      <c r="C41" s="113">
        <f>'- 59 -'!E41</f>
        <v>4669913</v>
      </c>
      <c r="D41" s="113">
        <v>94016</v>
      </c>
      <c r="E41" s="113">
        <f t="shared" si="0"/>
        <v>4763929</v>
      </c>
      <c r="F41" s="113">
        <v>4211</v>
      </c>
      <c r="G41" s="113">
        <f t="shared" si="1"/>
        <v>4768140</v>
      </c>
      <c r="H41" s="114">
        <f>G41/'- 44 -'!J41</f>
        <v>0.7648832640819889</v>
      </c>
    </row>
    <row r="42" spans="1:8" ht="12.75">
      <c r="A42" s="115">
        <v>33</v>
      </c>
      <c r="B42" s="116" t="s">
        <v>175</v>
      </c>
      <c r="C42" s="116">
        <f>'- 59 -'!E42</f>
        <v>7669658</v>
      </c>
      <c r="D42" s="116">
        <v>207931</v>
      </c>
      <c r="E42" s="116">
        <f t="shared" si="0"/>
        <v>7877589</v>
      </c>
      <c r="F42" s="116">
        <v>560</v>
      </c>
      <c r="G42" s="116">
        <f t="shared" si="1"/>
        <v>7878149</v>
      </c>
      <c r="H42" s="117">
        <f>G42/'- 44 -'!J42</f>
        <v>0.7000530939086846</v>
      </c>
    </row>
    <row r="43" spans="1:8" ht="12.75">
      <c r="A43" s="112">
        <v>34</v>
      </c>
      <c r="B43" s="113" t="s">
        <v>176</v>
      </c>
      <c r="C43" s="113">
        <f>'- 59 -'!E43</f>
        <v>3841128</v>
      </c>
      <c r="D43" s="113">
        <v>106462</v>
      </c>
      <c r="E43" s="113">
        <f t="shared" si="0"/>
        <v>3947590</v>
      </c>
      <c r="F43" s="113">
        <v>0</v>
      </c>
      <c r="G43" s="113">
        <f t="shared" si="1"/>
        <v>3947590</v>
      </c>
      <c r="H43" s="114">
        <f>G43/'- 44 -'!J43</f>
        <v>0.7564625532266345</v>
      </c>
    </row>
    <row r="44" spans="1:8" ht="12.75">
      <c r="A44" s="115">
        <v>35</v>
      </c>
      <c r="B44" s="116" t="s">
        <v>177</v>
      </c>
      <c r="C44" s="116">
        <f>'- 59 -'!E44</f>
        <v>8421646</v>
      </c>
      <c r="D44" s="116">
        <v>239784</v>
      </c>
      <c r="E44" s="116">
        <f t="shared" si="0"/>
        <v>8661430</v>
      </c>
      <c r="F44" s="116">
        <v>7438</v>
      </c>
      <c r="G44" s="116">
        <f t="shared" si="1"/>
        <v>8668868</v>
      </c>
      <c r="H44" s="117">
        <f>G44/'- 44 -'!J44</f>
        <v>0.6821411484759591</v>
      </c>
    </row>
    <row r="45" spans="1:8" ht="12.75">
      <c r="A45" s="112">
        <v>36</v>
      </c>
      <c r="B45" s="113" t="s">
        <v>178</v>
      </c>
      <c r="C45" s="113">
        <f>'- 59 -'!E45</f>
        <v>4567083</v>
      </c>
      <c r="D45" s="113">
        <v>130190</v>
      </c>
      <c r="E45" s="113">
        <f t="shared" si="0"/>
        <v>4697273</v>
      </c>
      <c r="F45" s="113">
        <v>7485</v>
      </c>
      <c r="G45" s="113">
        <f t="shared" si="1"/>
        <v>4704758</v>
      </c>
      <c r="H45" s="114">
        <f>G45/'- 44 -'!J45</f>
        <v>0.6864995743965229</v>
      </c>
    </row>
    <row r="46" spans="1:8" ht="12.75">
      <c r="A46" s="115">
        <v>37</v>
      </c>
      <c r="B46" s="116" t="s">
        <v>179</v>
      </c>
      <c r="C46" s="116">
        <f>'- 59 -'!E46</f>
        <v>3915473</v>
      </c>
      <c r="D46" s="116">
        <v>105909</v>
      </c>
      <c r="E46" s="116">
        <f t="shared" si="0"/>
        <v>4021382</v>
      </c>
      <c r="F46" s="116">
        <v>4878</v>
      </c>
      <c r="G46" s="116">
        <f t="shared" si="1"/>
        <v>4026260</v>
      </c>
      <c r="H46" s="117">
        <f>G46/'- 44 -'!J46</f>
        <v>0.6121484307829658</v>
      </c>
    </row>
    <row r="47" spans="1:8" ht="12.75">
      <c r="A47" s="112">
        <v>38</v>
      </c>
      <c r="B47" s="113" t="s">
        <v>180</v>
      </c>
      <c r="C47" s="113">
        <f>'- 59 -'!E47</f>
        <v>5390925</v>
      </c>
      <c r="D47" s="113">
        <v>147119</v>
      </c>
      <c r="E47" s="113">
        <f t="shared" si="0"/>
        <v>5538044</v>
      </c>
      <c r="F47" s="113">
        <v>982</v>
      </c>
      <c r="G47" s="113">
        <f t="shared" si="1"/>
        <v>5539026</v>
      </c>
      <c r="H47" s="114">
        <f>G47/'- 44 -'!J47</f>
        <v>0.6469686524777299</v>
      </c>
    </row>
    <row r="48" spans="1:8" ht="12.75">
      <c r="A48" s="115">
        <v>39</v>
      </c>
      <c r="B48" s="116" t="s">
        <v>181</v>
      </c>
      <c r="C48" s="116">
        <f>'- 59 -'!E48</f>
        <v>8545886</v>
      </c>
      <c r="D48" s="116">
        <v>246287</v>
      </c>
      <c r="E48" s="116">
        <f t="shared" si="0"/>
        <v>8792173</v>
      </c>
      <c r="F48" s="116">
        <v>4638</v>
      </c>
      <c r="G48" s="116">
        <f t="shared" si="1"/>
        <v>8796811</v>
      </c>
      <c r="H48" s="117">
        <f>G48/'- 44 -'!J48</f>
        <v>0.6519059933880179</v>
      </c>
    </row>
    <row r="49" spans="1:8" ht="12.75">
      <c r="A49" s="112">
        <v>40</v>
      </c>
      <c r="B49" s="113" t="s">
        <v>182</v>
      </c>
      <c r="C49" s="113">
        <f>'- 59 -'!E49</f>
        <v>26074455</v>
      </c>
      <c r="D49" s="113">
        <v>802108</v>
      </c>
      <c r="E49" s="113">
        <f t="shared" si="0"/>
        <v>26876563</v>
      </c>
      <c r="F49" s="113">
        <v>2598</v>
      </c>
      <c r="G49" s="113">
        <f t="shared" si="1"/>
        <v>26879161</v>
      </c>
      <c r="H49" s="114">
        <f>G49/'- 44 -'!J49</f>
        <v>0.6917668425905933</v>
      </c>
    </row>
    <row r="50" spans="1:8" ht="12.75">
      <c r="A50" s="115">
        <v>41</v>
      </c>
      <c r="B50" s="116" t="s">
        <v>183</v>
      </c>
      <c r="C50" s="116">
        <f>'- 59 -'!E50</f>
        <v>6494083</v>
      </c>
      <c r="D50" s="116">
        <v>229111</v>
      </c>
      <c r="E50" s="116">
        <f t="shared" si="0"/>
        <v>6723194</v>
      </c>
      <c r="F50" s="116">
        <v>0</v>
      </c>
      <c r="G50" s="116">
        <f t="shared" si="1"/>
        <v>6723194</v>
      </c>
      <c r="H50" s="117">
        <f>G50/'- 44 -'!J50</f>
        <v>0.5724657943889583</v>
      </c>
    </row>
    <row r="51" spans="1:8" ht="12.75">
      <c r="A51" s="112">
        <v>42</v>
      </c>
      <c r="B51" s="113" t="s">
        <v>184</v>
      </c>
      <c r="C51" s="113">
        <f>'- 59 -'!E51</f>
        <v>4511121.88</v>
      </c>
      <c r="D51" s="113">
        <v>147949</v>
      </c>
      <c r="E51" s="113">
        <f t="shared" si="0"/>
        <v>4659070.88</v>
      </c>
      <c r="F51" s="113">
        <v>0</v>
      </c>
      <c r="G51" s="113">
        <f t="shared" si="1"/>
        <v>4659070.88</v>
      </c>
      <c r="H51" s="114">
        <f>G51/'- 44 -'!J51</f>
        <v>0.6515881514003447</v>
      </c>
    </row>
    <row r="52" spans="1:8" ht="12.75">
      <c r="A52" s="115">
        <v>43</v>
      </c>
      <c r="B52" s="116" t="s">
        <v>185</v>
      </c>
      <c r="C52" s="116">
        <f>'- 59 -'!E52</f>
        <v>3503843</v>
      </c>
      <c r="D52" s="116">
        <v>101015</v>
      </c>
      <c r="E52" s="116">
        <f t="shared" si="0"/>
        <v>3604858</v>
      </c>
      <c r="F52" s="116">
        <v>12962</v>
      </c>
      <c r="G52" s="116">
        <f t="shared" si="1"/>
        <v>3617820</v>
      </c>
      <c r="H52" s="117">
        <f>G52/'- 44 -'!J52</f>
        <v>0.5796270656049362</v>
      </c>
    </row>
    <row r="53" spans="1:8" ht="12.75">
      <c r="A53" s="112">
        <v>44</v>
      </c>
      <c r="B53" s="113" t="s">
        <v>186</v>
      </c>
      <c r="C53" s="113">
        <f>'- 59 -'!E53</f>
        <v>5328390</v>
      </c>
      <c r="D53" s="113">
        <v>141082</v>
      </c>
      <c r="E53" s="113">
        <f t="shared" si="0"/>
        <v>5469472</v>
      </c>
      <c r="F53" s="113">
        <v>0</v>
      </c>
      <c r="G53" s="113">
        <f t="shared" si="1"/>
        <v>5469472</v>
      </c>
      <c r="H53" s="114">
        <f>G53/'- 44 -'!J53</f>
        <v>0.6479241739442763</v>
      </c>
    </row>
    <row r="54" spans="1:8" ht="12.75">
      <c r="A54" s="115">
        <v>45</v>
      </c>
      <c r="B54" s="116" t="s">
        <v>187</v>
      </c>
      <c r="C54" s="116">
        <f>'- 59 -'!E54</f>
        <v>8112292</v>
      </c>
      <c r="D54" s="116">
        <v>348947</v>
      </c>
      <c r="E54" s="116">
        <f t="shared" si="0"/>
        <v>8461239</v>
      </c>
      <c r="F54" s="116">
        <v>1575</v>
      </c>
      <c r="G54" s="116">
        <f t="shared" si="1"/>
        <v>8462814</v>
      </c>
      <c r="H54" s="117">
        <f>G54/'- 44 -'!J54</f>
        <v>0.7594828403182521</v>
      </c>
    </row>
    <row r="55" spans="1:8" ht="12.75">
      <c r="A55" s="112">
        <v>46</v>
      </c>
      <c r="B55" s="113" t="s">
        <v>188</v>
      </c>
      <c r="C55" s="113">
        <f>'- 59 -'!E55</f>
        <v>5989629</v>
      </c>
      <c r="D55" s="113">
        <v>279911</v>
      </c>
      <c r="E55" s="113">
        <f t="shared" si="0"/>
        <v>6269540</v>
      </c>
      <c r="F55" s="113">
        <v>0</v>
      </c>
      <c r="G55" s="113">
        <f t="shared" si="1"/>
        <v>6269540</v>
      </c>
      <c r="H55" s="114">
        <f>G55/'- 44 -'!J55</f>
        <v>0.6101316930129248</v>
      </c>
    </row>
    <row r="56" spans="1:8" ht="12.75">
      <c r="A56" s="115">
        <v>47</v>
      </c>
      <c r="B56" s="116" t="s">
        <v>189</v>
      </c>
      <c r="C56" s="116">
        <f>'- 59 -'!E56</f>
        <v>4976040</v>
      </c>
      <c r="D56" s="116">
        <v>139655</v>
      </c>
      <c r="E56" s="116">
        <f t="shared" si="0"/>
        <v>5115695</v>
      </c>
      <c r="F56" s="116">
        <v>2724</v>
      </c>
      <c r="G56" s="116">
        <f t="shared" si="1"/>
        <v>5118419</v>
      </c>
      <c r="H56" s="117">
        <f>G56/'- 44 -'!J56</f>
        <v>0.6754558029678033</v>
      </c>
    </row>
    <row r="57" spans="1:8" ht="12.75">
      <c r="A57" s="112">
        <v>48</v>
      </c>
      <c r="B57" s="113" t="s">
        <v>190</v>
      </c>
      <c r="C57" s="113">
        <f>'- 59 -'!E57</f>
        <v>19470909</v>
      </c>
      <c r="D57" s="113">
        <v>7656473</v>
      </c>
      <c r="E57" s="113">
        <f t="shared" si="0"/>
        <v>27127382</v>
      </c>
      <c r="F57" s="113">
        <v>26100</v>
      </c>
      <c r="G57" s="113">
        <f t="shared" si="1"/>
        <v>27153482</v>
      </c>
      <c r="H57" s="114">
        <f>G57/'- 44 -'!J57</f>
        <v>0.5010877099223682</v>
      </c>
    </row>
    <row r="58" spans="1:8" ht="12.75">
      <c r="A58" s="115">
        <v>49</v>
      </c>
      <c r="B58" s="116" t="s">
        <v>191</v>
      </c>
      <c r="C58" s="116">
        <f>'- 59 -'!E58</f>
        <v>17594026</v>
      </c>
      <c r="D58" s="116">
        <v>816562</v>
      </c>
      <c r="E58" s="116">
        <f t="shared" si="0"/>
        <v>18410588</v>
      </c>
      <c r="F58" s="116">
        <v>23755</v>
      </c>
      <c r="G58" s="116">
        <f t="shared" si="1"/>
        <v>18434343</v>
      </c>
      <c r="H58" s="117">
        <f>G58/'- 44 -'!J58</f>
        <v>0.6377015979430926</v>
      </c>
    </row>
    <row r="59" spans="1:8" ht="12.75">
      <c r="A59" s="112">
        <v>2264</v>
      </c>
      <c r="B59" s="113" t="s">
        <v>192</v>
      </c>
      <c r="C59" s="113">
        <f>'- 59 -'!E59</f>
        <v>1005613</v>
      </c>
      <c r="D59" s="113">
        <v>145608</v>
      </c>
      <c r="E59" s="113">
        <f t="shared" si="0"/>
        <v>1151221</v>
      </c>
      <c r="F59" s="113">
        <v>0</v>
      </c>
      <c r="G59" s="113">
        <f t="shared" si="1"/>
        <v>1151221</v>
      </c>
      <c r="H59" s="114">
        <f>G59/'- 44 -'!J59</f>
        <v>0.6994855423860942</v>
      </c>
    </row>
    <row r="60" spans="1:8" ht="12.75">
      <c r="A60" s="115">
        <v>2309</v>
      </c>
      <c r="B60" s="116" t="s">
        <v>193</v>
      </c>
      <c r="C60" s="116">
        <f>'- 59 -'!E60</f>
        <v>1415198</v>
      </c>
      <c r="D60" s="116">
        <v>35712</v>
      </c>
      <c r="E60" s="116">
        <f t="shared" si="0"/>
        <v>1450910</v>
      </c>
      <c r="F60" s="116">
        <v>0</v>
      </c>
      <c r="G60" s="116">
        <f t="shared" si="1"/>
        <v>1450910</v>
      </c>
      <c r="H60" s="117">
        <f>G60/'- 44 -'!J60</f>
        <v>0.7130696925107802</v>
      </c>
    </row>
    <row r="61" spans="1:8" ht="12.75">
      <c r="A61" s="112">
        <v>2312</v>
      </c>
      <c r="B61" s="113" t="s">
        <v>194</v>
      </c>
      <c r="C61" s="113">
        <f>'- 59 -'!E61</f>
        <v>1403627</v>
      </c>
      <c r="D61" s="113">
        <v>52748</v>
      </c>
      <c r="E61" s="113">
        <f t="shared" si="0"/>
        <v>1456375</v>
      </c>
      <c r="F61" s="113">
        <v>10986</v>
      </c>
      <c r="G61" s="113">
        <f t="shared" si="1"/>
        <v>1467361</v>
      </c>
      <c r="H61" s="114">
        <f>G61/'- 44 -'!J61</f>
        <v>0.8697812626330284</v>
      </c>
    </row>
    <row r="62" spans="1:8" ht="12.75">
      <c r="A62" s="115">
        <v>2355</v>
      </c>
      <c r="B62" s="116" t="s">
        <v>196</v>
      </c>
      <c r="C62" s="116">
        <f>'- 59 -'!E62</f>
        <v>14989976</v>
      </c>
      <c r="D62" s="116">
        <v>434329</v>
      </c>
      <c r="E62" s="116">
        <f t="shared" si="0"/>
        <v>15424305</v>
      </c>
      <c r="F62" s="116">
        <v>16428</v>
      </c>
      <c r="G62" s="116">
        <f t="shared" si="1"/>
        <v>15440733</v>
      </c>
      <c r="H62" s="117">
        <f>G62/'- 44 -'!J62</f>
        <v>0.6654620679846701</v>
      </c>
    </row>
    <row r="63" spans="1:8" ht="12.75">
      <c r="A63" s="112">
        <v>2439</v>
      </c>
      <c r="B63" s="113" t="s">
        <v>197</v>
      </c>
      <c r="C63" s="113">
        <f>'- 59 -'!E63</f>
        <v>836844</v>
      </c>
      <c r="D63" s="113">
        <v>3400</v>
      </c>
      <c r="E63" s="113">
        <f t="shared" si="0"/>
        <v>840244</v>
      </c>
      <c r="F63" s="113">
        <v>0</v>
      </c>
      <c r="G63" s="113">
        <f t="shared" si="1"/>
        <v>840244</v>
      </c>
      <c r="H63" s="114">
        <f>G63/'- 44 -'!J63</f>
        <v>0.8088635871107974</v>
      </c>
    </row>
    <row r="64" spans="1:8" ht="12.75">
      <c r="A64" s="115">
        <v>2460</v>
      </c>
      <c r="B64" s="116" t="s">
        <v>198</v>
      </c>
      <c r="C64" s="116">
        <f>'- 59 -'!E64</f>
        <v>1563351</v>
      </c>
      <c r="D64" s="116">
        <v>162465</v>
      </c>
      <c r="E64" s="116">
        <f t="shared" si="0"/>
        <v>1725816</v>
      </c>
      <c r="F64" s="116">
        <v>0</v>
      </c>
      <c r="G64" s="116">
        <f t="shared" si="1"/>
        <v>1725816</v>
      </c>
      <c r="H64" s="117">
        <f>G64/'- 44 -'!J64</f>
        <v>0.6622814305422575</v>
      </c>
    </row>
    <row r="65" spans="1:8" ht="12.75">
      <c r="A65" s="112">
        <v>3000</v>
      </c>
      <c r="B65" s="113" t="s">
        <v>199</v>
      </c>
      <c r="C65" s="113">
        <f>'- 59 -'!E65</f>
        <v>808647</v>
      </c>
      <c r="D65" s="113">
        <v>66676</v>
      </c>
      <c r="E65" s="113">
        <f t="shared" si="0"/>
        <v>875323</v>
      </c>
      <c r="F65" s="113">
        <v>366770</v>
      </c>
      <c r="G65" s="113">
        <f t="shared" si="1"/>
        <v>1242093</v>
      </c>
      <c r="H65" s="114">
        <f>G65/'- 44 -'!J65</f>
        <v>0.23641199147153352</v>
      </c>
    </row>
    <row r="66" ht="4.5" customHeight="1">
      <c r="H66" s="118"/>
    </row>
    <row r="67" spans="1:8" ht="12.75">
      <c r="A67" s="119"/>
      <c r="B67" s="24" t="s">
        <v>200</v>
      </c>
      <c r="C67" s="24">
        <f>SUM(C11:C65)</f>
        <v>673146768.88</v>
      </c>
      <c r="D67" s="24">
        <f>SUM(D11:D65)</f>
        <v>35379739</v>
      </c>
      <c r="E67" s="24">
        <f>SUM(E11:E65)</f>
        <v>708526507.88</v>
      </c>
      <c r="F67" s="24">
        <f>SUM(F11:F65)</f>
        <v>2295860</v>
      </c>
      <c r="G67" s="24">
        <f>SUM(G11:G65)</f>
        <v>710822367.88</v>
      </c>
      <c r="H67" s="120">
        <f>G67/'- 44 -'!$J67</f>
        <v>0.6198359538872502</v>
      </c>
    </row>
    <row r="68" ht="4.5" customHeight="1">
      <c r="H68" s="118"/>
    </row>
    <row r="69" spans="1:8" ht="12.75">
      <c r="A69" s="115">
        <v>2155</v>
      </c>
      <c r="B69" s="116" t="s">
        <v>201</v>
      </c>
      <c r="C69" s="116">
        <f>'- 59 -'!E69</f>
        <v>151365</v>
      </c>
      <c r="D69" s="116">
        <v>0</v>
      </c>
      <c r="E69" s="116">
        <f>SUM(C69,D69)</f>
        <v>151365</v>
      </c>
      <c r="F69" s="116">
        <v>0</v>
      </c>
      <c r="G69" s="116">
        <f>SUM(E69,F69)</f>
        <v>151365</v>
      </c>
      <c r="H69" s="117">
        <f>G69/'- 44 -'!J69</f>
        <v>0.12082286465252921</v>
      </c>
    </row>
    <row r="70" spans="1:8" ht="12.75">
      <c r="A70" s="112">
        <v>2408</v>
      </c>
      <c r="B70" s="113" t="s">
        <v>203</v>
      </c>
      <c r="C70" s="113">
        <f>'- 59 -'!E70</f>
        <v>348363</v>
      </c>
      <c r="D70" s="113">
        <v>57593</v>
      </c>
      <c r="E70" s="113">
        <f>SUM(C70,D70)</f>
        <v>405956</v>
      </c>
      <c r="F70" s="113">
        <v>1280</v>
      </c>
      <c r="G70" s="113">
        <f>SUM(E70,F70)</f>
        <v>407236</v>
      </c>
      <c r="H70" s="114">
        <f>G70/'- 44 -'!J70</f>
        <v>0.17089057507652047</v>
      </c>
    </row>
    <row r="71" ht="6.75" customHeight="1"/>
    <row r="72" spans="1:9" ht="12" customHeight="1">
      <c r="A72" s="63" t="s">
        <v>327</v>
      </c>
      <c r="B72" s="312" t="s">
        <v>310</v>
      </c>
      <c r="D72" s="141"/>
      <c r="E72" s="204"/>
      <c r="F72" s="204"/>
      <c r="G72" s="204"/>
      <c r="H72" s="204"/>
      <c r="I72" s="141"/>
    </row>
    <row r="73" spans="1:9" ht="12" customHeight="1">
      <c r="A73" s="63" t="s">
        <v>385</v>
      </c>
      <c r="B73" s="312" t="s">
        <v>408</v>
      </c>
      <c r="D73" s="141"/>
      <c r="E73" s="204"/>
      <c r="F73" s="204"/>
      <c r="G73" s="204"/>
      <c r="H73" s="204"/>
      <c r="I73" s="141"/>
    </row>
    <row r="74" spans="1:9" ht="12" customHeight="1">
      <c r="A74" s="63" t="s">
        <v>383</v>
      </c>
      <c r="B74" s="312" t="s">
        <v>486</v>
      </c>
      <c r="D74" s="141"/>
      <c r="E74" s="204"/>
      <c r="F74" s="204"/>
      <c r="G74" s="204"/>
      <c r="H74" s="204"/>
      <c r="I74" s="141"/>
    </row>
    <row r="75" spans="1:9" ht="12" customHeight="1">
      <c r="A75" s="5"/>
      <c r="B75" s="5"/>
      <c r="D75" s="141"/>
      <c r="E75" s="140"/>
      <c r="F75" s="140"/>
      <c r="G75" s="140"/>
      <c r="H75" s="140"/>
      <c r="I75" s="141"/>
    </row>
    <row r="76" spans="1:8" ht="12" customHeight="1">
      <c r="A76" s="5"/>
      <c r="B76" s="5"/>
      <c r="D76" s="195"/>
      <c r="E76" s="148"/>
      <c r="F76" s="148"/>
      <c r="G76" s="148"/>
      <c r="H76" s="148"/>
    </row>
    <row r="77" spans="3:8" ht="12" customHeight="1">
      <c r="C77" s="148"/>
      <c r="D77" s="148"/>
      <c r="E77" s="148"/>
      <c r="F77" s="148"/>
      <c r="G77" s="148"/>
      <c r="H77" s="148"/>
    </row>
    <row r="78" spans="3:8" ht="12.75">
      <c r="C78" s="148"/>
      <c r="D78" s="148"/>
      <c r="E78" s="148"/>
      <c r="F78" s="148"/>
      <c r="G78" s="195"/>
      <c r="H78" s="195"/>
    </row>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L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6.83203125" style="97" customWidth="1"/>
    <col min="4" max="4" width="8.83203125" style="97" customWidth="1"/>
    <col min="5" max="5" width="15.83203125" style="97" customWidth="1"/>
    <col min="6" max="6" width="8.83203125" style="97" customWidth="1"/>
    <col min="7" max="7" width="15.83203125" style="97" customWidth="1"/>
    <col min="8" max="8" width="8.83203125" style="97" customWidth="1"/>
    <col min="9" max="9" width="15.83203125" style="97" customWidth="1"/>
    <col min="10" max="10" width="8.83203125" style="97" customWidth="1"/>
    <col min="11" max="16384" width="15.83203125" style="97" customWidth="1"/>
  </cols>
  <sheetData>
    <row r="1" spans="1:2" ht="6.75" customHeight="1">
      <c r="A1" s="20"/>
      <c r="B1" s="95"/>
    </row>
    <row r="2" spans="1:10" ht="12.75">
      <c r="A2" s="10"/>
      <c r="B2" s="123"/>
      <c r="C2" s="124" t="str">
        <f>REVYEAR</f>
        <v>ANALYSIS OF OPERATING FUND REVENUE: 1997/98 ACTUAL</v>
      </c>
      <c r="D2" s="124"/>
      <c r="E2" s="124"/>
      <c r="F2" s="124"/>
      <c r="G2" s="124"/>
      <c r="H2" s="443"/>
      <c r="I2" s="443"/>
      <c r="J2" s="125" t="s">
        <v>4</v>
      </c>
    </row>
    <row r="3" spans="1:2" ht="12.75">
      <c r="A3" s="11"/>
      <c r="B3" s="126"/>
    </row>
    <row r="4" spans="1:10" ht="12.75">
      <c r="A4" s="9"/>
      <c r="C4" s="161"/>
      <c r="D4" s="161"/>
      <c r="E4" s="161"/>
      <c r="F4" s="161"/>
      <c r="G4" s="161"/>
      <c r="H4" s="161"/>
      <c r="I4" s="161"/>
      <c r="J4" s="172"/>
    </row>
    <row r="5" spans="1:10" ht="12.75">
      <c r="A5" s="9"/>
      <c r="C5" s="65"/>
      <c r="D5" s="161"/>
      <c r="E5" s="161"/>
      <c r="F5" s="161"/>
      <c r="G5" s="161"/>
      <c r="H5" s="161"/>
      <c r="I5" s="161"/>
      <c r="J5" s="161"/>
    </row>
    <row r="6" spans="1:10" ht="12.75">
      <c r="A6" s="9"/>
      <c r="C6" s="161"/>
      <c r="D6" s="161"/>
      <c r="E6" s="161"/>
      <c r="F6" s="161"/>
      <c r="G6" s="161"/>
      <c r="H6" s="161"/>
      <c r="I6" s="161"/>
      <c r="J6" s="161"/>
    </row>
    <row r="7" spans="1:10" ht="12.75">
      <c r="A7" s="20"/>
      <c r="C7" s="76" t="s">
        <v>235</v>
      </c>
      <c r="D7" s="75"/>
      <c r="E7" s="74" t="s">
        <v>236</v>
      </c>
      <c r="F7" s="75"/>
      <c r="G7" s="74" t="s">
        <v>237</v>
      </c>
      <c r="H7" s="75"/>
      <c r="I7" s="205"/>
      <c r="J7" s="75"/>
    </row>
    <row r="8" spans="1:10" ht="12.75">
      <c r="A8" s="109"/>
      <c r="B8" s="54"/>
      <c r="C8" s="77" t="s">
        <v>261</v>
      </c>
      <c r="D8" s="79"/>
      <c r="E8" s="78" t="s">
        <v>261</v>
      </c>
      <c r="F8" s="79"/>
      <c r="G8" s="78" t="s">
        <v>262</v>
      </c>
      <c r="H8" s="79"/>
      <c r="I8" s="78" t="s">
        <v>263</v>
      </c>
      <c r="J8" s="79"/>
    </row>
    <row r="9" spans="1:10" ht="12.75">
      <c r="A9" s="60" t="s">
        <v>121</v>
      </c>
      <c r="B9" s="61" t="s">
        <v>122</v>
      </c>
      <c r="C9" s="173" t="s">
        <v>265</v>
      </c>
      <c r="D9" s="173" t="s">
        <v>124</v>
      </c>
      <c r="E9" s="173" t="s">
        <v>265</v>
      </c>
      <c r="F9" s="173" t="s">
        <v>124</v>
      </c>
      <c r="G9" s="173" t="s">
        <v>265</v>
      </c>
      <c r="H9" s="173" t="s">
        <v>124</v>
      </c>
      <c r="I9" s="208" t="s">
        <v>265</v>
      </c>
      <c r="J9" s="208" t="s">
        <v>124</v>
      </c>
    </row>
    <row r="10" spans="1:10" ht="4.5" customHeight="1">
      <c r="A10" s="86"/>
      <c r="B10" s="86"/>
      <c r="C10" s="167"/>
      <c r="D10" s="167"/>
      <c r="E10" s="167"/>
      <c r="F10" s="167"/>
      <c r="G10" s="167"/>
      <c r="H10" s="167"/>
      <c r="I10" s="167"/>
      <c r="J10" s="167"/>
    </row>
    <row r="11" spans="1:10" ht="12.75">
      <c r="A11" s="112">
        <v>1</v>
      </c>
      <c r="B11" s="113" t="s">
        <v>144</v>
      </c>
      <c r="C11" s="113">
        <v>724694</v>
      </c>
      <c r="D11" s="114">
        <f>C11/'- 44 -'!J11</f>
        <v>0.003369163589440823</v>
      </c>
      <c r="E11" s="113">
        <v>93620050</v>
      </c>
      <c r="F11" s="114">
        <f>E11/'- 44 -'!J11</f>
        <v>0.4352475164712683</v>
      </c>
      <c r="G11" s="113">
        <v>1578238.33</v>
      </c>
      <c r="H11" s="114">
        <f>G11/'- 44 -'!J11</f>
        <v>0.007337363241445204</v>
      </c>
      <c r="I11" s="113">
        <v>1172754</v>
      </c>
      <c r="J11" s="114">
        <f>I11/'- 44 -'!J11</f>
        <v>0.005452232357617261</v>
      </c>
    </row>
    <row r="12" spans="1:12" ht="12.75">
      <c r="A12" s="115">
        <v>2</v>
      </c>
      <c r="B12" s="116" t="s">
        <v>145</v>
      </c>
      <c r="C12" s="116">
        <v>190597</v>
      </c>
      <c r="D12" s="117">
        <f>C12/'- 44 -'!J12</f>
        <v>0.0036017101929927227</v>
      </c>
      <c r="E12" s="116">
        <v>21778134</v>
      </c>
      <c r="F12" s="117">
        <f>E12/'- 44 -'!J12</f>
        <v>0.4115412478274127</v>
      </c>
      <c r="G12" s="116">
        <v>392884</v>
      </c>
      <c r="H12" s="117">
        <f>G12/'- 44 -'!J12</f>
        <v>0.0074243262352699825</v>
      </c>
      <c r="I12" s="116">
        <v>92558</v>
      </c>
      <c r="J12" s="117">
        <f>I12/'- 44 -'!J12</f>
        <v>0.0017490678869185791</v>
      </c>
      <c r="L12" s="97">
        <v>8.25</v>
      </c>
    </row>
    <row r="13" spans="1:10" ht="12.75">
      <c r="A13" s="112">
        <v>3</v>
      </c>
      <c r="B13" s="113" t="s">
        <v>146</v>
      </c>
      <c r="C13" s="113">
        <v>118595</v>
      </c>
      <c r="D13" s="114">
        <f>C13/'- 44 -'!J13</f>
        <v>0.0031387753982892795</v>
      </c>
      <c r="E13" s="113">
        <v>16948151</v>
      </c>
      <c r="F13" s="114">
        <f>E13/'- 44 -'!J13</f>
        <v>0.448555499011694</v>
      </c>
      <c r="G13" s="113">
        <v>172665</v>
      </c>
      <c r="H13" s="114">
        <f>G13/'- 44 -'!J13</f>
        <v>0.004569810313635637</v>
      </c>
      <c r="I13" s="113">
        <v>2808</v>
      </c>
      <c r="J13" s="114">
        <f>I13/'- 44 -'!J13</f>
        <v>7.431747812636534E-05</v>
      </c>
    </row>
    <row r="14" spans="1:10" ht="12.75">
      <c r="A14" s="115">
        <v>4</v>
      </c>
      <c r="B14" s="116" t="s">
        <v>147</v>
      </c>
      <c r="C14" s="116">
        <v>59445</v>
      </c>
      <c r="D14" s="117">
        <f>C14/'- 44 -'!J14</f>
        <v>0.002097998129677637</v>
      </c>
      <c r="E14" s="116">
        <v>10859254</v>
      </c>
      <c r="F14" s="117">
        <f>E14/'- 44 -'!J14</f>
        <v>0.3832567008443838</v>
      </c>
      <c r="G14" s="116">
        <v>340859</v>
      </c>
      <c r="H14" s="117">
        <f>G14/'- 44 -'!J14</f>
        <v>0.012029969627113965</v>
      </c>
      <c r="I14" s="116">
        <v>0</v>
      </c>
      <c r="J14" s="117">
        <f>I14/'- 44 -'!J14</f>
        <v>0</v>
      </c>
    </row>
    <row r="15" spans="1:10" ht="12.75">
      <c r="A15" s="112">
        <v>5</v>
      </c>
      <c r="B15" s="113" t="s">
        <v>148</v>
      </c>
      <c r="C15" s="113">
        <v>0</v>
      </c>
      <c r="D15" s="114">
        <f>C15/'- 44 -'!J15</f>
        <v>0</v>
      </c>
      <c r="E15" s="113">
        <v>19762384</v>
      </c>
      <c r="F15" s="114">
        <f>E15/'- 44 -'!J15</f>
        <v>0.47232042654375833</v>
      </c>
      <c r="G15" s="113">
        <v>272234</v>
      </c>
      <c r="H15" s="114">
        <f>G15/'- 44 -'!J15</f>
        <v>0.00650638500900061</v>
      </c>
      <c r="I15" s="113">
        <v>45186</v>
      </c>
      <c r="J15" s="114">
        <f>I15/'- 44 -'!J15</f>
        <v>0.0010799441400291719</v>
      </c>
    </row>
    <row r="16" spans="1:10" ht="12.75">
      <c r="A16" s="115">
        <v>6</v>
      </c>
      <c r="B16" s="116" t="s">
        <v>149</v>
      </c>
      <c r="C16" s="116">
        <v>87623</v>
      </c>
      <c r="D16" s="117">
        <f>C16/'- 44 -'!J16</f>
        <v>0.0016038506913353715</v>
      </c>
      <c r="E16" s="116">
        <v>16211999</v>
      </c>
      <c r="F16" s="117">
        <f>E16/'- 44 -'!J16</f>
        <v>0.2967443000590981</v>
      </c>
      <c r="G16" s="116">
        <v>372136</v>
      </c>
      <c r="H16" s="117">
        <f>G16/'- 44 -'!J16</f>
        <v>0.006811574368268375</v>
      </c>
      <c r="I16" s="116">
        <v>0</v>
      </c>
      <c r="J16" s="117">
        <f>I16/'- 44 -'!J16</f>
        <v>0</v>
      </c>
    </row>
    <row r="17" spans="1:10" ht="12.75">
      <c r="A17" s="112">
        <v>8</v>
      </c>
      <c r="B17" s="113" t="s">
        <v>150</v>
      </c>
      <c r="C17" s="113">
        <v>79774</v>
      </c>
      <c r="D17" s="114">
        <f>C17/'- 44 -'!J17</f>
        <v>0.010972033239866438</v>
      </c>
      <c r="E17" s="113">
        <v>3366939</v>
      </c>
      <c r="F17" s="114">
        <f>E17/'- 44 -'!J17</f>
        <v>0.46308529877657717</v>
      </c>
      <c r="G17" s="113">
        <v>161069</v>
      </c>
      <c r="H17" s="114">
        <f>G17/'- 44 -'!J17</f>
        <v>0.02215326324256083</v>
      </c>
      <c r="I17" s="113">
        <v>7540</v>
      </c>
      <c r="J17" s="114">
        <f>I17/'- 44 -'!J17</f>
        <v>0.0010370437815402631</v>
      </c>
    </row>
    <row r="18" spans="1:10" ht="12.75">
      <c r="A18" s="115">
        <v>9</v>
      </c>
      <c r="B18" s="116" t="s">
        <v>151</v>
      </c>
      <c r="C18" s="17">
        <v>135465</v>
      </c>
      <c r="D18" s="117">
        <f>C18/'- 44 -'!J18</f>
        <v>0.001913348241343206</v>
      </c>
      <c r="E18" s="116">
        <v>21800017</v>
      </c>
      <c r="F18" s="117">
        <f>E18/'- 44 -'!J18</f>
        <v>0.30790997075408405</v>
      </c>
      <c r="G18" s="116">
        <v>417301</v>
      </c>
      <c r="H18" s="117">
        <f>G18/'- 44 -'!J18</f>
        <v>0.005894084335147538</v>
      </c>
      <c r="I18" s="116">
        <v>16040</v>
      </c>
      <c r="J18" s="117">
        <f>I18/'- 44 -'!J18</f>
        <v>0.00022655376511383034</v>
      </c>
    </row>
    <row r="19" spans="1:10" ht="12.75">
      <c r="A19" s="112">
        <v>10</v>
      </c>
      <c r="B19" s="113" t="s">
        <v>152</v>
      </c>
      <c r="C19" s="113">
        <v>66381</v>
      </c>
      <c r="D19" s="114">
        <f>C19/'- 44 -'!J19</f>
        <v>0.0012663308772009679</v>
      </c>
      <c r="E19" s="113">
        <v>18497905</v>
      </c>
      <c r="F19" s="114">
        <f>E19/'- 44 -'!J19</f>
        <v>0.3528791109659416</v>
      </c>
      <c r="G19" s="113">
        <v>298008</v>
      </c>
      <c r="H19" s="114">
        <f>G19/'- 44 -'!J19</f>
        <v>0.005685011254017053</v>
      </c>
      <c r="I19" s="113">
        <v>13496</v>
      </c>
      <c r="J19" s="114">
        <f>I19/'- 44 -'!J19</f>
        <v>0.00025745923560513195</v>
      </c>
    </row>
    <row r="20" spans="1:10" ht="12.75">
      <c r="A20" s="115">
        <v>11</v>
      </c>
      <c r="B20" s="116" t="s">
        <v>153</v>
      </c>
      <c r="C20" s="116">
        <v>218816</v>
      </c>
      <c r="D20" s="117">
        <f>C20/'- 44 -'!J20</f>
        <v>0.0077884418079894385</v>
      </c>
      <c r="E20" s="116">
        <v>9144727</v>
      </c>
      <c r="F20" s="117">
        <f>E20/'- 44 -'!J20</f>
        <v>0.32549344695748866</v>
      </c>
      <c r="G20" s="116">
        <v>257705</v>
      </c>
      <c r="H20" s="117">
        <f>G20/'- 44 -'!J20</f>
        <v>0.00917264000862788</v>
      </c>
      <c r="I20" s="116">
        <v>382620</v>
      </c>
      <c r="J20" s="117">
        <f>I20/'- 44 -'!J20</f>
        <v>0.0136188103455548</v>
      </c>
    </row>
    <row r="21" spans="1:10" ht="12.75">
      <c r="A21" s="112">
        <v>12</v>
      </c>
      <c r="B21" s="113" t="s">
        <v>154</v>
      </c>
      <c r="C21" s="113">
        <v>40873</v>
      </c>
      <c r="D21" s="114">
        <f>C21/'- 44 -'!J21</f>
        <v>0.0009119455066541924</v>
      </c>
      <c r="E21" s="113">
        <v>14535779</v>
      </c>
      <c r="F21" s="114">
        <f>E21/'- 44 -'!J21</f>
        <v>0.324317724286653</v>
      </c>
      <c r="G21" s="113">
        <v>54719</v>
      </c>
      <c r="H21" s="114">
        <f>G21/'- 44 -'!J21</f>
        <v>0.0012208730990778938</v>
      </c>
      <c r="I21" s="113">
        <v>0</v>
      </c>
      <c r="J21" s="114">
        <f>I21/'- 44 -'!J21</f>
        <v>0</v>
      </c>
    </row>
    <row r="22" spans="1:10" ht="12.75">
      <c r="A22" s="115">
        <v>13</v>
      </c>
      <c r="B22" s="116" t="s">
        <v>155</v>
      </c>
      <c r="C22" s="116">
        <v>186577</v>
      </c>
      <c r="D22" s="117">
        <f>C22/'- 44 -'!J22</f>
        <v>0.010547068590796158</v>
      </c>
      <c r="E22" s="116">
        <v>5491036</v>
      </c>
      <c r="F22" s="117">
        <f>E22/'- 44 -'!J22</f>
        <v>0.31040446210696376</v>
      </c>
      <c r="G22" s="116">
        <v>314116</v>
      </c>
      <c r="H22" s="117">
        <f>G22/'- 44 -'!J22</f>
        <v>0.01775675993003707</v>
      </c>
      <c r="I22" s="116">
        <v>219386</v>
      </c>
      <c r="J22" s="117">
        <f>I22/'- 44 -'!J22</f>
        <v>0.01240173863799078</v>
      </c>
    </row>
    <row r="23" spans="1:10" ht="12.75">
      <c r="A23" s="112">
        <v>14</v>
      </c>
      <c r="B23" s="113" t="s">
        <v>156</v>
      </c>
      <c r="C23" s="113">
        <v>87350</v>
      </c>
      <c r="D23" s="114">
        <f>C23/'- 44 -'!J23</f>
        <v>0.004116856124526909</v>
      </c>
      <c r="E23" s="113">
        <v>5401230</v>
      </c>
      <c r="F23" s="114">
        <f>E23/'- 44 -'!J23</f>
        <v>0.2545631002344416</v>
      </c>
      <c r="G23" s="113">
        <v>82472</v>
      </c>
      <c r="H23" s="114">
        <f>G23/'- 44 -'!J23</f>
        <v>0.003886953157435412</v>
      </c>
      <c r="I23" s="113">
        <v>11411</v>
      </c>
      <c r="J23" s="114">
        <f>I23/'- 44 -'!J23</f>
        <v>0.0005378070433540534</v>
      </c>
    </row>
    <row r="24" spans="1:10" ht="12.75">
      <c r="A24" s="115">
        <v>15</v>
      </c>
      <c r="B24" s="116" t="s">
        <v>157</v>
      </c>
      <c r="C24" s="116">
        <v>73770</v>
      </c>
      <c r="D24" s="117">
        <f>C24/'- 44 -'!J24</f>
        <v>0.0028532154659207643</v>
      </c>
      <c r="E24" s="116">
        <v>4759421</v>
      </c>
      <c r="F24" s="117">
        <f>E24/'- 44 -'!J24</f>
        <v>0.1840809760882211</v>
      </c>
      <c r="G24" s="116">
        <v>280187</v>
      </c>
      <c r="H24" s="117">
        <f>G24/'- 44 -'!J24</f>
        <v>0.010836842642672376</v>
      </c>
      <c r="I24" s="116">
        <v>0</v>
      </c>
      <c r="J24" s="117">
        <f>I24/'- 44 -'!J24</f>
        <v>0</v>
      </c>
    </row>
    <row r="25" spans="1:10" ht="12.75">
      <c r="A25" s="112">
        <v>16</v>
      </c>
      <c r="B25" s="113" t="s">
        <v>158</v>
      </c>
      <c r="C25" s="113">
        <v>0</v>
      </c>
      <c r="D25" s="114">
        <f>C25/'- 44 -'!J25</f>
        <v>0</v>
      </c>
      <c r="E25" s="113">
        <v>1556321</v>
      </c>
      <c r="F25" s="114">
        <f>E25/'- 44 -'!J25</f>
        <v>0.28709086230320763</v>
      </c>
      <c r="G25" s="113">
        <v>93372</v>
      </c>
      <c r="H25" s="114">
        <f>G25/'- 44 -'!J25</f>
        <v>0.01722411250312442</v>
      </c>
      <c r="I25" s="113">
        <v>174600</v>
      </c>
      <c r="J25" s="114">
        <f>I25/'- 44 -'!J25</f>
        <v>0.0322080499833518</v>
      </c>
    </row>
    <row r="26" spans="1:10" ht="12.75">
      <c r="A26" s="115">
        <v>17</v>
      </c>
      <c r="B26" s="116" t="s">
        <v>159</v>
      </c>
      <c r="C26" s="116">
        <v>14896</v>
      </c>
      <c r="D26" s="117">
        <f>C26/'- 44 -'!J26</f>
        <v>0.0036051342184015285</v>
      </c>
      <c r="E26" s="116">
        <v>1254009</v>
      </c>
      <c r="F26" s="117">
        <f>E26/'- 44 -'!J26</f>
        <v>0.30349562003782776</v>
      </c>
      <c r="G26" s="116">
        <v>144938</v>
      </c>
      <c r="H26" s="117">
        <f>G26/'- 44 -'!J26</f>
        <v>0.035077936583423786</v>
      </c>
      <c r="I26" s="116">
        <v>0</v>
      </c>
      <c r="J26" s="117">
        <f>I26/'- 44 -'!J26</f>
        <v>0</v>
      </c>
    </row>
    <row r="27" spans="1:10" ht="12.75">
      <c r="A27" s="112">
        <v>18</v>
      </c>
      <c r="B27" s="113" t="s">
        <v>160</v>
      </c>
      <c r="C27" s="113">
        <v>127876</v>
      </c>
      <c r="D27" s="114">
        <f>C27/'- 44 -'!J27</f>
        <v>0.015908340806929426</v>
      </c>
      <c r="E27" s="113">
        <v>1847037</v>
      </c>
      <c r="F27" s="114">
        <f>E27/'- 44 -'!J27</f>
        <v>0.2297795839642193</v>
      </c>
      <c r="G27" s="113">
        <v>182090</v>
      </c>
      <c r="H27" s="114">
        <f>G27/'- 44 -'!J27</f>
        <v>0.022652802539442737</v>
      </c>
      <c r="I27" s="113">
        <v>24756</v>
      </c>
      <c r="J27" s="114">
        <f>I27/'- 44 -'!J27</f>
        <v>0.0030797560528664086</v>
      </c>
    </row>
    <row r="28" spans="1:10" ht="12.75">
      <c r="A28" s="115">
        <v>19</v>
      </c>
      <c r="B28" s="116" t="s">
        <v>161</v>
      </c>
      <c r="C28" s="116">
        <v>-16242</v>
      </c>
      <c r="D28" s="117">
        <f>C28/'- 44 -'!J28</f>
        <v>-0.0015291963810337092</v>
      </c>
      <c r="E28" s="116">
        <v>3197200</v>
      </c>
      <c r="F28" s="117">
        <f>E28/'- 44 -'!J28</f>
        <v>0.30101875812344386</v>
      </c>
      <c r="G28" s="116">
        <v>261193</v>
      </c>
      <c r="H28" s="117">
        <f>G28/'- 44 -'!J28</f>
        <v>0.024591515229118188</v>
      </c>
      <c r="I28" s="116">
        <v>0</v>
      </c>
      <c r="J28" s="117">
        <f>I28/'- 44 -'!J28</f>
        <v>0</v>
      </c>
    </row>
    <row r="29" spans="1:10" ht="12.75">
      <c r="A29" s="112">
        <v>20</v>
      </c>
      <c r="B29" s="113" t="s">
        <v>162</v>
      </c>
      <c r="C29" s="113">
        <v>5600</v>
      </c>
      <c r="D29" s="114">
        <f>C29/'- 44 -'!J29</f>
        <v>0.0007962685377536437</v>
      </c>
      <c r="E29" s="113">
        <v>2289424</v>
      </c>
      <c r="F29" s="114">
        <f>E29/'- 44 -'!J29</f>
        <v>0.32553505371037467</v>
      </c>
      <c r="G29" s="113">
        <v>9852</v>
      </c>
      <c r="H29" s="114">
        <f>G29/'- 44 -'!J29</f>
        <v>0.0014008638632051604</v>
      </c>
      <c r="I29" s="113">
        <v>0</v>
      </c>
      <c r="J29" s="114">
        <f>I29/'- 44 -'!J29</f>
        <v>0</v>
      </c>
    </row>
    <row r="30" spans="1:10" ht="12.75">
      <c r="A30" s="115">
        <v>21</v>
      </c>
      <c r="B30" s="116" t="s">
        <v>163</v>
      </c>
      <c r="C30" s="116">
        <v>8351</v>
      </c>
      <c r="D30" s="117">
        <f>C30/'- 44 -'!J30</f>
        <v>0.0004288766979236688</v>
      </c>
      <c r="E30" s="116">
        <v>5773000</v>
      </c>
      <c r="F30" s="117">
        <f>E30/'- 44 -'!J30</f>
        <v>0.29648008347663035</v>
      </c>
      <c r="G30" s="116">
        <v>22700</v>
      </c>
      <c r="H30" s="117">
        <f>G30/'- 44 -'!J30</f>
        <v>0.0011657886531992912</v>
      </c>
      <c r="I30" s="116">
        <v>0</v>
      </c>
      <c r="J30" s="117">
        <f>I30/'- 44 -'!J30</f>
        <v>0</v>
      </c>
    </row>
    <row r="31" spans="1:10" ht="12.75">
      <c r="A31" s="112">
        <v>22</v>
      </c>
      <c r="B31" s="113" t="s">
        <v>164</v>
      </c>
      <c r="C31" s="113">
        <v>355998</v>
      </c>
      <c r="D31" s="114">
        <f>C31/'- 44 -'!J31</f>
        <v>0.03152587788772244</v>
      </c>
      <c r="E31" s="113">
        <v>3864349</v>
      </c>
      <c r="F31" s="114">
        <f>E31/'- 44 -'!J31</f>
        <v>0.34221258178288166</v>
      </c>
      <c r="G31" s="113">
        <v>28199</v>
      </c>
      <c r="H31" s="114">
        <f>G31/'- 44 -'!J31</f>
        <v>0.002497200070101194</v>
      </c>
      <c r="I31" s="113">
        <v>102035</v>
      </c>
      <c r="J31" s="114">
        <f>I31/'- 44 -'!J31</f>
        <v>0.009035845567317116</v>
      </c>
    </row>
    <row r="32" spans="1:10" ht="12.75">
      <c r="A32" s="115">
        <v>23</v>
      </c>
      <c r="B32" s="116" t="s">
        <v>165</v>
      </c>
      <c r="C32" s="116">
        <v>90455</v>
      </c>
      <c r="D32" s="117">
        <f>C32/'- 44 -'!J32</f>
        <v>0.010494332909406602</v>
      </c>
      <c r="E32" s="116">
        <v>1575735</v>
      </c>
      <c r="F32" s="117">
        <f>E32/'- 44 -'!J32</f>
        <v>0.18281231183465604</v>
      </c>
      <c r="G32" s="116">
        <v>32506</v>
      </c>
      <c r="H32" s="117">
        <f>G32/'- 44 -'!J32</f>
        <v>0.003771254055090056</v>
      </c>
      <c r="I32" s="116">
        <v>277589</v>
      </c>
      <c r="J32" s="117">
        <f>I32/'- 44 -'!J32</f>
        <v>0.03220508958033574</v>
      </c>
    </row>
    <row r="33" spans="1:10" ht="12.75">
      <c r="A33" s="112">
        <v>24</v>
      </c>
      <c r="B33" s="113" t="s">
        <v>166</v>
      </c>
      <c r="C33" s="113">
        <v>20331</v>
      </c>
      <c r="D33" s="114">
        <f>C33/'- 44 -'!J33</f>
        <v>0.001002818110763877</v>
      </c>
      <c r="E33" s="113">
        <v>5736817</v>
      </c>
      <c r="F33" s="114">
        <f>E33/'- 44 -'!J33</f>
        <v>0.2829661101636955</v>
      </c>
      <c r="G33" s="113">
        <v>12619</v>
      </c>
      <c r="H33" s="114">
        <f>G33/'- 44 -'!J33</f>
        <v>0.000622426921436691</v>
      </c>
      <c r="I33" s="113">
        <v>257928</v>
      </c>
      <c r="J33" s="114">
        <f>I33/'- 44 -'!J33</f>
        <v>0.012722191218981126</v>
      </c>
    </row>
    <row r="34" spans="1:10" ht="12.75">
      <c r="A34" s="115">
        <v>25</v>
      </c>
      <c r="B34" s="116" t="s">
        <v>167</v>
      </c>
      <c r="C34" s="116">
        <v>72941</v>
      </c>
      <c r="D34" s="117">
        <f>C34/'- 44 -'!J34</f>
        <v>0.007792317397440129</v>
      </c>
      <c r="E34" s="116">
        <v>2941771</v>
      </c>
      <c r="F34" s="117">
        <f>E34/'- 44 -'!J34</f>
        <v>0.3142706206740358</v>
      </c>
      <c r="G34" s="116">
        <v>32587</v>
      </c>
      <c r="H34" s="117">
        <f>G34/'- 44 -'!J34</f>
        <v>0.00348128277690711</v>
      </c>
      <c r="I34" s="116">
        <v>0</v>
      </c>
      <c r="J34" s="117">
        <f>I34/'- 44 -'!J34</f>
        <v>0</v>
      </c>
    </row>
    <row r="35" spans="1:10" ht="12.75">
      <c r="A35" s="112">
        <v>26</v>
      </c>
      <c r="B35" s="113" t="s">
        <v>168</v>
      </c>
      <c r="C35" s="113">
        <v>94889</v>
      </c>
      <c r="D35" s="114">
        <f>C35/'- 44 -'!J35</f>
        <v>0.007198498897265437</v>
      </c>
      <c r="E35" s="113">
        <v>2920000</v>
      </c>
      <c r="F35" s="114">
        <f>E35/'- 44 -'!J35</f>
        <v>0.2215179502367511</v>
      </c>
      <c r="G35" s="113">
        <v>34450</v>
      </c>
      <c r="H35" s="114">
        <f>G35/'- 44 -'!J35</f>
        <v>0.0026134566389233137</v>
      </c>
      <c r="I35" s="113">
        <v>0</v>
      </c>
      <c r="J35" s="114">
        <f>I35/'- 44 -'!J35</f>
        <v>0</v>
      </c>
    </row>
    <row r="36" spans="1:10" ht="12.75">
      <c r="A36" s="115">
        <v>27</v>
      </c>
      <c r="B36" s="116" t="s">
        <v>169</v>
      </c>
      <c r="C36" s="116">
        <v>0</v>
      </c>
      <c r="D36" s="117">
        <f>C36/'- 44 -'!J36</f>
        <v>0</v>
      </c>
      <c r="E36" s="116">
        <v>1900884</v>
      </c>
      <c r="F36" s="117">
        <f>E36/'- 44 -'!J36</f>
        <v>0.3347677624860057</v>
      </c>
      <c r="G36" s="116">
        <v>14982</v>
      </c>
      <c r="H36" s="117">
        <f>G36/'- 44 -'!J36</f>
        <v>0.0026385043051366302</v>
      </c>
      <c r="I36" s="116">
        <v>0</v>
      </c>
      <c r="J36" s="117">
        <f>I36/'- 44 -'!J36</f>
        <v>0</v>
      </c>
    </row>
    <row r="37" spans="1:10" ht="12.75">
      <c r="A37" s="112">
        <v>28</v>
      </c>
      <c r="B37" s="113" t="s">
        <v>170</v>
      </c>
      <c r="C37" s="113">
        <v>12537</v>
      </c>
      <c r="D37" s="114">
        <f>C37/'- 44 -'!J37</f>
        <v>0.0021869722601486974</v>
      </c>
      <c r="E37" s="113">
        <v>1663970</v>
      </c>
      <c r="F37" s="114">
        <f>E37/'- 44 -'!J37</f>
        <v>0.2902653132104673</v>
      </c>
      <c r="G37" s="113">
        <v>34788</v>
      </c>
      <c r="H37" s="114">
        <f>G37/'- 44 -'!J37</f>
        <v>0.006068468611793322</v>
      </c>
      <c r="I37" s="113">
        <v>95924</v>
      </c>
      <c r="J37" s="114">
        <f>I37/'- 44 -'!J37</f>
        <v>0.016733120131012493</v>
      </c>
    </row>
    <row r="38" spans="1:10" ht="12.75">
      <c r="A38" s="115">
        <v>29</v>
      </c>
      <c r="B38" s="116" t="s">
        <v>171</v>
      </c>
      <c r="C38" s="116">
        <v>0</v>
      </c>
      <c r="D38" s="117">
        <f>C38/'- 44 -'!J38</f>
        <v>0</v>
      </c>
      <c r="E38" s="116">
        <v>2672454</v>
      </c>
      <c r="F38" s="117">
        <f>E38/'- 44 -'!J38</f>
        <v>0.31292621195861225</v>
      </c>
      <c r="G38" s="116">
        <v>65982</v>
      </c>
      <c r="H38" s="117">
        <f>G38/'- 44 -'!J38</f>
        <v>0.007726044046952035</v>
      </c>
      <c r="I38" s="116">
        <v>61937</v>
      </c>
      <c r="J38" s="117">
        <f>I38/'- 44 -'!J38</f>
        <v>0.007252402020794583</v>
      </c>
    </row>
    <row r="39" spans="1:10" ht="12.75">
      <c r="A39" s="112">
        <v>30</v>
      </c>
      <c r="B39" s="113" t="s">
        <v>172</v>
      </c>
      <c r="C39" s="113">
        <v>720</v>
      </c>
      <c r="D39" s="114">
        <f>C39/'- 44 -'!J39</f>
        <v>8.486518928944734E-05</v>
      </c>
      <c r="E39" s="113">
        <v>2233872</v>
      </c>
      <c r="F39" s="114">
        <f>E39/'- 44 -'!J39</f>
        <v>0.26330273628943934</v>
      </c>
      <c r="G39" s="113">
        <v>36135</v>
      </c>
      <c r="H39" s="114">
        <f>G39/'- 44 -'!J39</f>
        <v>0.0042591716874641385</v>
      </c>
      <c r="I39" s="113">
        <v>33000</v>
      </c>
      <c r="J39" s="114">
        <f>I39/'- 44 -'!J39</f>
        <v>0.0038896545090996697</v>
      </c>
    </row>
    <row r="40" spans="1:10" ht="12.75">
      <c r="A40" s="115">
        <v>31</v>
      </c>
      <c r="B40" s="116" t="s">
        <v>173</v>
      </c>
      <c r="C40" s="116">
        <v>0</v>
      </c>
      <c r="D40" s="117">
        <f>C40/'- 44 -'!J40</f>
        <v>0</v>
      </c>
      <c r="E40" s="116">
        <v>2553972</v>
      </c>
      <c r="F40" s="117">
        <f>E40/'- 44 -'!J40</f>
        <v>0.2763774847057365</v>
      </c>
      <c r="G40" s="116">
        <v>36263</v>
      </c>
      <c r="H40" s="117">
        <f>G40/'- 44 -'!J40</f>
        <v>0.003924192092898481</v>
      </c>
      <c r="I40" s="116">
        <v>0</v>
      </c>
      <c r="J40" s="117">
        <f>I40/'- 44 -'!J40</f>
        <v>0</v>
      </c>
    </row>
    <row r="41" spans="1:10" ht="12.75">
      <c r="A41" s="112">
        <v>32</v>
      </c>
      <c r="B41" s="113" t="s">
        <v>174</v>
      </c>
      <c r="C41" s="113">
        <v>20584</v>
      </c>
      <c r="D41" s="114">
        <f>C41/'- 44 -'!J41</f>
        <v>0.0033019913651578313</v>
      </c>
      <c r="E41" s="113">
        <v>1290088</v>
      </c>
      <c r="F41" s="114">
        <f>E41/'- 44 -'!J41</f>
        <v>0.2069500309120548</v>
      </c>
      <c r="G41" s="113">
        <v>27266</v>
      </c>
      <c r="H41" s="114">
        <f>G41/'- 44 -'!J41</f>
        <v>0.004373887318421756</v>
      </c>
      <c r="I41" s="113">
        <v>19908</v>
      </c>
      <c r="J41" s="114">
        <f>I41/'- 44 -'!J41</f>
        <v>0.0031935505294190683</v>
      </c>
    </row>
    <row r="42" spans="1:10" ht="12.75">
      <c r="A42" s="115">
        <v>33</v>
      </c>
      <c r="B42" s="116" t="s">
        <v>175</v>
      </c>
      <c r="C42" s="116">
        <v>25101</v>
      </c>
      <c r="D42" s="117">
        <f>C42/'- 44 -'!J42</f>
        <v>0.0022304773253465876</v>
      </c>
      <c r="E42" s="116">
        <v>2812799</v>
      </c>
      <c r="F42" s="117">
        <f>E42/'- 44 -'!J42</f>
        <v>0.2499455954048666</v>
      </c>
      <c r="G42" s="116">
        <v>90030</v>
      </c>
      <c r="H42" s="117">
        <f>G42/'- 44 -'!J42</f>
        <v>0.008000074642482502</v>
      </c>
      <c r="I42" s="116">
        <v>135940</v>
      </c>
      <c r="J42" s="117">
        <f>I42/'- 44 -'!J42</f>
        <v>0.012079641751628028</v>
      </c>
    </row>
    <row r="43" spans="1:10" ht="12.75">
      <c r="A43" s="112">
        <v>34</v>
      </c>
      <c r="B43" s="113" t="s">
        <v>176</v>
      </c>
      <c r="C43" s="113">
        <v>2734</v>
      </c>
      <c r="D43" s="114">
        <f>C43/'- 44 -'!J43</f>
        <v>0.0005239066419059777</v>
      </c>
      <c r="E43" s="113">
        <v>1024933</v>
      </c>
      <c r="F43" s="114">
        <f>E43/'- 44 -'!J43</f>
        <v>0.19640424513848553</v>
      </c>
      <c r="G43" s="113">
        <v>71688</v>
      </c>
      <c r="H43" s="114">
        <f>G43/'- 44 -'!J43</f>
        <v>0.01373731504936201</v>
      </c>
      <c r="I43" s="113">
        <v>154082</v>
      </c>
      <c r="J43" s="114">
        <f>I43/'- 44 -'!J43</f>
        <v>0.029526182588938136</v>
      </c>
    </row>
    <row r="44" spans="1:10" ht="12.75">
      <c r="A44" s="115">
        <v>35</v>
      </c>
      <c r="B44" s="116" t="s">
        <v>177</v>
      </c>
      <c r="C44" s="116">
        <v>9089</v>
      </c>
      <c r="D44" s="117">
        <f>C44/'- 44 -'!J44</f>
        <v>0.0007152007503745578</v>
      </c>
      <c r="E44" s="116">
        <v>3351751</v>
      </c>
      <c r="F44" s="117">
        <f>E44/'- 44 -'!J44</f>
        <v>0.26374461769927104</v>
      </c>
      <c r="G44" s="116">
        <v>91015</v>
      </c>
      <c r="H44" s="117">
        <f>G44/'- 44 -'!J44</f>
        <v>0.007161843579639166</v>
      </c>
      <c r="I44" s="116">
        <v>286062</v>
      </c>
      <c r="J44" s="117">
        <f>I44/'- 44 -'!J44</f>
        <v>0.022509820338172157</v>
      </c>
    </row>
    <row r="45" spans="1:10" ht="12.75">
      <c r="A45" s="112">
        <v>36</v>
      </c>
      <c r="B45" s="113" t="s">
        <v>178</v>
      </c>
      <c r="C45" s="113">
        <v>36212</v>
      </c>
      <c r="D45" s="114">
        <f>C45/'- 44 -'!J45</f>
        <v>0.005283911008397645</v>
      </c>
      <c r="E45" s="113">
        <v>2053202</v>
      </c>
      <c r="F45" s="114">
        <f>E45/'- 44 -'!J45</f>
        <v>0.2995950693213316</v>
      </c>
      <c r="G45" s="113">
        <v>12170</v>
      </c>
      <c r="H45" s="114">
        <f>G45/'- 44 -'!J45</f>
        <v>0.001775797994372013</v>
      </c>
      <c r="I45" s="113">
        <v>0</v>
      </c>
      <c r="J45" s="114">
        <f>I45/'- 44 -'!J45</f>
        <v>0</v>
      </c>
    </row>
    <row r="46" spans="1:10" ht="12.75">
      <c r="A46" s="115">
        <v>37</v>
      </c>
      <c r="B46" s="116" t="s">
        <v>179</v>
      </c>
      <c r="C46" s="116">
        <v>37213</v>
      </c>
      <c r="D46" s="117">
        <f>C46/'- 44 -'!J46</f>
        <v>0.0056578262592893915</v>
      </c>
      <c r="E46" s="116">
        <v>2154981</v>
      </c>
      <c r="F46" s="117">
        <f>E46/'- 44 -'!J46</f>
        <v>0.3276410955867496</v>
      </c>
      <c r="G46" s="116">
        <v>0</v>
      </c>
      <c r="H46" s="117">
        <f>G46/'- 44 -'!J46</f>
        <v>0</v>
      </c>
      <c r="I46" s="116">
        <v>314704</v>
      </c>
      <c r="J46" s="117">
        <f>I46/'- 44 -'!J46</f>
        <v>0.04784727259568991</v>
      </c>
    </row>
    <row r="47" spans="1:10" ht="12.75">
      <c r="A47" s="112">
        <v>38</v>
      </c>
      <c r="B47" s="113" t="s">
        <v>180</v>
      </c>
      <c r="C47" s="113">
        <v>614838</v>
      </c>
      <c r="D47" s="114">
        <f>C47/'- 44 -'!J47</f>
        <v>0.07181423455172489</v>
      </c>
      <c r="E47" s="113">
        <v>2191622</v>
      </c>
      <c r="F47" s="114">
        <f>E47/'- 44 -'!J47</f>
        <v>0.25598557076290085</v>
      </c>
      <c r="G47" s="113">
        <v>20310</v>
      </c>
      <c r="H47" s="114">
        <f>G47/'- 44 -'!J47</f>
        <v>0.0023722461912658826</v>
      </c>
      <c r="I47" s="113">
        <v>45277</v>
      </c>
      <c r="J47" s="114">
        <f>I47/'- 44 -'!J47</f>
        <v>0.005288438739632957</v>
      </c>
    </row>
    <row r="48" spans="1:10" ht="12.75">
      <c r="A48" s="115">
        <v>39</v>
      </c>
      <c r="B48" s="116" t="s">
        <v>181</v>
      </c>
      <c r="C48" s="116">
        <v>6144</v>
      </c>
      <c r="D48" s="117">
        <f>C48/'- 44 -'!J48</f>
        <v>0.00045531391129989974</v>
      </c>
      <c r="E48" s="116">
        <v>3937374</v>
      </c>
      <c r="F48" s="117">
        <f>E48/'- 44 -'!J48</f>
        <v>0.2917872975570526</v>
      </c>
      <c r="G48" s="116">
        <v>56996</v>
      </c>
      <c r="H48" s="117">
        <f>G48/'- 44 -'!J48</f>
        <v>0.00422380724095851</v>
      </c>
      <c r="I48" s="116">
        <v>561424</v>
      </c>
      <c r="J48" s="117">
        <f>I48/'- 44 -'!J48</f>
        <v>0.04160549435833901</v>
      </c>
    </row>
    <row r="49" spans="1:10" ht="12.75">
      <c r="A49" s="112">
        <v>40</v>
      </c>
      <c r="B49" s="113" t="s">
        <v>182</v>
      </c>
      <c r="C49" s="113">
        <v>34159</v>
      </c>
      <c r="D49" s="114">
        <f>C49/'- 44 -'!J49</f>
        <v>0.0008791220669444286</v>
      </c>
      <c r="E49" s="113">
        <v>10939500</v>
      </c>
      <c r="F49" s="114">
        <f>E49/'- 44 -'!J49</f>
        <v>0.28154090726715003</v>
      </c>
      <c r="G49" s="113">
        <v>109723</v>
      </c>
      <c r="H49" s="114">
        <f>G49/'- 44 -'!J49</f>
        <v>0.002823850538696787</v>
      </c>
      <c r="I49" s="113">
        <v>368322</v>
      </c>
      <c r="J49" s="114">
        <f>I49/'- 44 -'!J49</f>
        <v>0.009479200150505162</v>
      </c>
    </row>
    <row r="50" spans="1:10" ht="12.75">
      <c r="A50" s="115">
        <v>41</v>
      </c>
      <c r="B50" s="116" t="s">
        <v>183</v>
      </c>
      <c r="C50" s="116">
        <v>1479</v>
      </c>
      <c r="D50" s="117">
        <f>C50/'- 44 -'!J50</f>
        <v>0.00012593373178005414</v>
      </c>
      <c r="E50" s="116">
        <v>4187552</v>
      </c>
      <c r="F50" s="117">
        <f>E50/'- 44 -'!J50</f>
        <v>0.35656122405884333</v>
      </c>
      <c r="G50" s="116">
        <v>21115</v>
      </c>
      <c r="H50" s="117">
        <f>G50/'- 44 -'!J50</f>
        <v>0.0017978977326138224</v>
      </c>
      <c r="I50" s="116">
        <v>660977</v>
      </c>
      <c r="J50" s="117">
        <f>I50/'- 44 -'!J50</f>
        <v>0.05628079799241707</v>
      </c>
    </row>
    <row r="51" spans="1:10" ht="12.75">
      <c r="A51" s="112">
        <v>42</v>
      </c>
      <c r="B51" s="113" t="s">
        <v>184</v>
      </c>
      <c r="C51" s="113">
        <v>34413</v>
      </c>
      <c r="D51" s="114">
        <f>C51/'- 44 -'!J51</f>
        <v>0.004812784272159445</v>
      </c>
      <c r="E51" s="113">
        <v>2313000</v>
      </c>
      <c r="F51" s="114">
        <f>E51/'- 44 -'!J51</f>
        <v>0.32348153376644856</v>
      </c>
      <c r="G51" s="113">
        <v>0</v>
      </c>
      <c r="H51" s="114">
        <f>G51/'- 44 -'!J51</f>
        <v>0</v>
      </c>
      <c r="I51" s="113">
        <v>0</v>
      </c>
      <c r="J51" s="114">
        <f>I51/'- 44 -'!J51</f>
        <v>0</v>
      </c>
    </row>
    <row r="52" spans="1:10" ht="12.75">
      <c r="A52" s="115">
        <v>43</v>
      </c>
      <c r="B52" s="116" t="s">
        <v>185</v>
      </c>
      <c r="C52" s="116">
        <v>25000</v>
      </c>
      <c r="D52" s="117">
        <f>C52/'- 44 -'!J52</f>
        <v>0.004005361416577775</v>
      </c>
      <c r="E52" s="116">
        <v>2557764</v>
      </c>
      <c r="F52" s="117">
        <f>E52/'- 44 -'!J52</f>
        <v>0.4097907695324654</v>
      </c>
      <c r="G52" s="116">
        <v>8539</v>
      </c>
      <c r="H52" s="117">
        <f>G52/'- 44 -'!J52</f>
        <v>0.0013680712454463046</v>
      </c>
      <c r="I52" s="116">
        <v>0</v>
      </c>
      <c r="J52" s="117">
        <f>I52/'- 44 -'!J52</f>
        <v>0</v>
      </c>
    </row>
    <row r="53" spans="1:10" ht="12.75">
      <c r="A53" s="112">
        <v>44</v>
      </c>
      <c r="B53" s="113" t="s">
        <v>186</v>
      </c>
      <c r="C53" s="113">
        <v>1722</v>
      </c>
      <c r="D53" s="114">
        <f>C53/'- 44 -'!J53</f>
        <v>0.00020399143235984087</v>
      </c>
      <c r="E53" s="113">
        <v>2925979</v>
      </c>
      <c r="F53" s="114">
        <f>E53/'- 44 -'!J53</f>
        <v>0.3466171006183594</v>
      </c>
      <c r="G53" s="113">
        <v>20887</v>
      </c>
      <c r="H53" s="114">
        <f>G53/'- 44 -'!J53</f>
        <v>0.0024743141972706135</v>
      </c>
      <c r="I53" s="113">
        <v>0</v>
      </c>
      <c r="J53" s="114">
        <f>I53/'- 44 -'!J53</f>
        <v>0</v>
      </c>
    </row>
    <row r="54" spans="1:10" ht="12.75">
      <c r="A54" s="115">
        <v>45</v>
      </c>
      <c r="B54" s="116" t="s">
        <v>187</v>
      </c>
      <c r="C54" s="116">
        <v>16186</v>
      </c>
      <c r="D54" s="117">
        <f>C54/'- 44 -'!J54</f>
        <v>0.001452588849688913</v>
      </c>
      <c r="E54" s="116">
        <v>2360120</v>
      </c>
      <c r="F54" s="117">
        <f>E54/'- 44 -'!J54</f>
        <v>0.2118055106837883</v>
      </c>
      <c r="G54" s="116">
        <v>15339</v>
      </c>
      <c r="H54" s="117">
        <f>G54/'- 44 -'!J54</f>
        <v>0.001376576075953184</v>
      </c>
      <c r="I54" s="116">
        <v>82922</v>
      </c>
      <c r="J54" s="117">
        <f>I54/'- 44 -'!J54</f>
        <v>0.007441713369202029</v>
      </c>
    </row>
    <row r="55" spans="1:10" ht="12.75">
      <c r="A55" s="112">
        <v>46</v>
      </c>
      <c r="B55" s="113" t="s">
        <v>188</v>
      </c>
      <c r="C55" s="113">
        <v>24184</v>
      </c>
      <c r="D55" s="114">
        <f>C55/'- 44 -'!J55</f>
        <v>0.0023535099646584236</v>
      </c>
      <c r="E55" s="113">
        <v>2655006</v>
      </c>
      <c r="F55" s="114">
        <f>E55/'- 44 -'!J55</f>
        <v>0.2583767398787588</v>
      </c>
      <c r="G55" s="113">
        <v>162646</v>
      </c>
      <c r="H55" s="114">
        <f>G55/'- 44 -'!J55</f>
        <v>0.015828191436976266</v>
      </c>
      <c r="I55" s="113">
        <v>111402</v>
      </c>
      <c r="J55" s="114">
        <f>I55/'- 44 -'!J55</f>
        <v>0.010841288334554984</v>
      </c>
    </row>
    <row r="56" spans="1:10" ht="12.75">
      <c r="A56" s="115">
        <v>47</v>
      </c>
      <c r="B56" s="116" t="s">
        <v>189</v>
      </c>
      <c r="C56" s="116">
        <v>13073</v>
      </c>
      <c r="D56" s="117">
        <f>C56/'- 44 -'!J56</f>
        <v>0.0017251877410188756</v>
      </c>
      <c r="E56" s="116">
        <v>2290187</v>
      </c>
      <c r="F56" s="117">
        <f>E56/'- 44 -'!J56</f>
        <v>0.3022261559734411</v>
      </c>
      <c r="G56" s="116">
        <v>20024</v>
      </c>
      <c r="H56" s="117">
        <f>G56/'- 44 -'!J56</f>
        <v>0.002642481398773194</v>
      </c>
      <c r="I56" s="116">
        <v>0</v>
      </c>
      <c r="J56" s="117">
        <f>I56/'- 44 -'!J56</f>
        <v>0</v>
      </c>
    </row>
    <row r="57" spans="1:10" ht="12.75">
      <c r="A57" s="112">
        <v>48</v>
      </c>
      <c r="B57" s="113" t="s">
        <v>190</v>
      </c>
      <c r="C57" s="113">
        <v>6827322</v>
      </c>
      <c r="D57" s="114">
        <f>C57/'- 44 -'!J57</f>
        <v>0.12599073466462246</v>
      </c>
      <c r="E57" s="113">
        <v>841919</v>
      </c>
      <c r="F57" s="114">
        <f>E57/'- 44 -'!J57</f>
        <v>0.015536691156225572</v>
      </c>
      <c r="G57" s="113">
        <v>11132</v>
      </c>
      <c r="H57" s="114">
        <f>G57/'- 44 -'!J57</f>
        <v>0.0002054288428591148</v>
      </c>
      <c r="I57" s="113">
        <v>16272564</v>
      </c>
      <c r="J57" s="114">
        <f>I57/'- 44 -'!J57</f>
        <v>0.30029230981592603</v>
      </c>
    </row>
    <row r="58" spans="1:10" ht="12.75">
      <c r="A58" s="115">
        <v>49</v>
      </c>
      <c r="B58" s="116" t="s">
        <v>191</v>
      </c>
      <c r="C58" s="116">
        <v>2544164</v>
      </c>
      <c r="D58" s="117">
        <f>C58/'- 44 -'!J58</f>
        <v>0.08801059241597545</v>
      </c>
      <c r="E58" s="116">
        <v>7638495</v>
      </c>
      <c r="F58" s="117">
        <f>E58/'- 44 -'!J58</f>
        <v>0.26423943979887554</v>
      </c>
      <c r="G58" s="116">
        <v>166544</v>
      </c>
      <c r="H58" s="117">
        <f>G58/'- 44 -'!J58</f>
        <v>0.005761278008542773</v>
      </c>
      <c r="I58" s="116">
        <v>0</v>
      </c>
      <c r="J58" s="117">
        <f>I58/'- 44 -'!J58</f>
        <v>0</v>
      </c>
    </row>
    <row r="59" spans="1:10" ht="12.75">
      <c r="A59" s="112">
        <v>2264</v>
      </c>
      <c r="B59" s="113" t="s">
        <v>192</v>
      </c>
      <c r="C59" s="113">
        <v>0</v>
      </c>
      <c r="D59" s="114">
        <f>C59/'- 44 -'!J59</f>
        <v>0</v>
      </c>
      <c r="E59" s="113">
        <v>410800</v>
      </c>
      <c r="F59" s="114">
        <f>E59/'- 44 -'!J59</f>
        <v>0.2496033870231758</v>
      </c>
      <c r="G59" s="113">
        <v>0</v>
      </c>
      <c r="H59" s="114">
        <f>G59/'- 44 -'!J59</f>
        <v>0</v>
      </c>
      <c r="I59" s="113">
        <v>0</v>
      </c>
      <c r="J59" s="114">
        <f>I59/'- 44 -'!J59</f>
        <v>0</v>
      </c>
    </row>
    <row r="60" spans="1:10" ht="12.75">
      <c r="A60" s="115">
        <v>2309</v>
      </c>
      <c r="B60" s="116" t="s">
        <v>193</v>
      </c>
      <c r="C60" s="116">
        <v>735</v>
      </c>
      <c r="D60" s="117">
        <f>C60/'- 44 -'!J60</f>
        <v>0.0003612258679004373</v>
      </c>
      <c r="E60" s="116">
        <v>548010</v>
      </c>
      <c r="F60" s="117">
        <f>E60/'- 44 -'!J60</f>
        <v>0.26932705832397097</v>
      </c>
      <c r="G60" s="116">
        <v>0</v>
      </c>
      <c r="H60" s="117">
        <f>G60/'- 44 -'!J60</f>
        <v>0</v>
      </c>
      <c r="I60" s="116">
        <v>0</v>
      </c>
      <c r="J60" s="117">
        <f>I60/'- 44 -'!J60</f>
        <v>0</v>
      </c>
    </row>
    <row r="61" spans="1:10" ht="12.75">
      <c r="A61" s="112">
        <v>2312</v>
      </c>
      <c r="B61" s="113" t="s">
        <v>194</v>
      </c>
      <c r="C61" s="113">
        <v>0</v>
      </c>
      <c r="D61" s="114">
        <f>C61/'- 44 -'!J61</f>
        <v>0</v>
      </c>
      <c r="E61" s="113">
        <v>100000</v>
      </c>
      <c r="F61" s="114">
        <f>E61/'- 44 -'!J61</f>
        <v>0.059275206485181794</v>
      </c>
      <c r="G61" s="113">
        <v>6551</v>
      </c>
      <c r="H61" s="114">
        <f>G61/'- 44 -'!J61</f>
        <v>0.003883118776844259</v>
      </c>
      <c r="I61" s="113">
        <v>0</v>
      </c>
      <c r="J61" s="114">
        <f>I61/'- 44 -'!J61</f>
        <v>0</v>
      </c>
    </row>
    <row r="62" spans="1:10" ht="12.75">
      <c r="A62" s="115">
        <v>2355</v>
      </c>
      <c r="B62" s="116" t="s">
        <v>196</v>
      </c>
      <c r="C62" s="116">
        <v>30127</v>
      </c>
      <c r="D62" s="117">
        <f>C62/'- 44 -'!J62</f>
        <v>0.001298408289436399</v>
      </c>
      <c r="E62" s="116">
        <v>6923181</v>
      </c>
      <c r="F62" s="117">
        <f>E62/'- 44 -'!J62</f>
        <v>0.2983740697603007</v>
      </c>
      <c r="G62" s="116">
        <v>113810</v>
      </c>
      <c r="H62" s="117">
        <f>G62/'- 44 -'!J62</f>
        <v>0.004904963900181119</v>
      </c>
      <c r="I62" s="116">
        <v>368260</v>
      </c>
      <c r="J62" s="117">
        <f>I62/'- 44 -'!J62</f>
        <v>0.01587120644829715</v>
      </c>
    </row>
    <row r="63" spans="1:10" ht="12.75">
      <c r="A63" s="112">
        <v>2439</v>
      </c>
      <c r="B63" s="113" t="s">
        <v>197</v>
      </c>
      <c r="C63" s="113">
        <v>0</v>
      </c>
      <c r="D63" s="114">
        <f>C63/'- 44 -'!J63</f>
        <v>0</v>
      </c>
      <c r="E63" s="113">
        <v>204523</v>
      </c>
      <c r="F63" s="114">
        <f>E63/'- 44 -'!J63</f>
        <v>0.19688472327878762</v>
      </c>
      <c r="G63" s="113">
        <v>0</v>
      </c>
      <c r="H63" s="114">
        <f>G63/'- 44 -'!J63</f>
        <v>0</v>
      </c>
      <c r="I63" s="113">
        <v>-7751.81</v>
      </c>
      <c r="J63" s="114">
        <f>I63/'- 44 -'!J63</f>
        <v>-0.007462304810509032</v>
      </c>
    </row>
    <row r="64" spans="1:10" ht="12.75">
      <c r="A64" s="115">
        <v>2460</v>
      </c>
      <c r="B64" s="116" t="s">
        <v>198</v>
      </c>
      <c r="C64" s="116">
        <v>0</v>
      </c>
      <c r="D64" s="117">
        <f>C64/'- 44 -'!J64</f>
        <v>0</v>
      </c>
      <c r="E64" s="116">
        <v>839669</v>
      </c>
      <c r="F64" s="117">
        <f>E64/'- 44 -'!J64</f>
        <v>0.32222275520796356</v>
      </c>
      <c r="G64" s="116">
        <v>9118</v>
      </c>
      <c r="H64" s="117">
        <f>G64/'- 44 -'!J64</f>
        <v>0.003499030072547887</v>
      </c>
      <c r="I64" s="116">
        <v>0</v>
      </c>
      <c r="J64" s="117">
        <f>I64/'- 44 -'!J64</f>
        <v>0</v>
      </c>
    </row>
    <row r="65" spans="1:10" ht="12.75">
      <c r="A65" s="112">
        <v>3000</v>
      </c>
      <c r="B65" s="113" t="s">
        <v>199</v>
      </c>
      <c r="C65" s="113">
        <v>0</v>
      </c>
      <c r="D65" s="114">
        <f>C65/'- 44 -'!J65</f>
        <v>0</v>
      </c>
      <c r="E65" s="113">
        <v>0</v>
      </c>
      <c r="F65" s="114">
        <f>E65/'- 44 -'!J65</f>
        <v>0</v>
      </c>
      <c r="G65" s="113">
        <v>3008829</v>
      </c>
      <c r="H65" s="114">
        <f>G65/'- 44 -'!J65</f>
        <v>0.5726811566342478</v>
      </c>
      <c r="I65" s="113">
        <v>0</v>
      </c>
      <c r="J65" s="114">
        <f>I65/'- 44 -'!J65</f>
        <v>0</v>
      </c>
    </row>
    <row r="66" spans="4:10" ht="4.5" customHeight="1">
      <c r="D66" s="118"/>
      <c r="F66" s="118"/>
      <c r="H66" s="118"/>
      <c r="J66" s="118"/>
    </row>
    <row r="67" spans="1:10" ht="12.75">
      <c r="A67" s="119"/>
      <c r="B67" s="24" t="s">
        <v>200</v>
      </c>
      <c r="C67" s="24">
        <f>SUM(C11:C65)</f>
        <v>13162791</v>
      </c>
      <c r="D67" s="120">
        <f>C67/'- 44 -'!$J67</f>
        <v>0.011477932439910028</v>
      </c>
      <c r="E67" s="24">
        <f>SUM(E11:E65)</f>
        <v>372710296</v>
      </c>
      <c r="F67" s="120">
        <f>E67/'- 44 -'!$J67</f>
        <v>0.3250027746506701</v>
      </c>
      <c r="G67" s="24">
        <f>SUM(G11:G65)</f>
        <v>10080981.33</v>
      </c>
      <c r="H67" s="120">
        <f>G67/'- 44 -'!$J67</f>
        <v>0.008790599397478418</v>
      </c>
      <c r="I67" s="24">
        <f>SUM(I11:I65)</f>
        <v>22365660.19</v>
      </c>
      <c r="J67" s="120">
        <f>I67/'- 44 -'!$J67</f>
        <v>0.01950281947307416</v>
      </c>
    </row>
    <row r="68" spans="4:10" ht="4.5" customHeight="1">
      <c r="D68" s="118"/>
      <c r="F68" s="118"/>
      <c r="H68" s="118"/>
      <c r="J68" s="118"/>
    </row>
    <row r="69" spans="1:10" ht="12.75">
      <c r="A69" s="115">
        <v>2155</v>
      </c>
      <c r="B69" s="116" t="s">
        <v>201</v>
      </c>
      <c r="C69" s="116">
        <v>0</v>
      </c>
      <c r="D69" s="117">
        <f>C69/'- 44 -'!J69</f>
        <v>0</v>
      </c>
      <c r="E69" s="116">
        <v>0</v>
      </c>
      <c r="F69" s="117">
        <f>E69/'- 44 -'!J69</f>
        <v>0</v>
      </c>
      <c r="G69" s="116">
        <v>70641.8</v>
      </c>
      <c r="H69" s="117">
        <f>G69/'- 44 -'!J69</f>
        <v>0.05638783496984797</v>
      </c>
      <c r="I69" s="116">
        <v>34338.6</v>
      </c>
      <c r="J69" s="117">
        <f>I69/'- 44 -'!J69</f>
        <v>0.02740982406869051</v>
      </c>
    </row>
    <row r="70" spans="1:10" ht="12.75">
      <c r="A70" s="112">
        <v>2408</v>
      </c>
      <c r="B70" s="113" t="s">
        <v>203</v>
      </c>
      <c r="C70" s="113">
        <v>0</v>
      </c>
      <c r="D70" s="114">
        <f>C70/'- 44 -'!J70</f>
        <v>0</v>
      </c>
      <c r="E70" s="113">
        <v>1924798</v>
      </c>
      <c r="F70" s="114">
        <f>E70/'- 44 -'!J70</f>
        <v>0.8077130634966861</v>
      </c>
      <c r="G70" s="113">
        <v>17974</v>
      </c>
      <c r="H70" s="114">
        <f>G70/'- 44 -'!J70</f>
        <v>0.007542523736667139</v>
      </c>
      <c r="I70" s="113">
        <v>0</v>
      </c>
      <c r="J70" s="114">
        <f>I70/'- 44 -'!J70</f>
        <v>0</v>
      </c>
    </row>
    <row r="71" ht="6.75" customHeight="1"/>
    <row r="72" spans="1:10" ht="12" customHeight="1">
      <c r="A72" s="5"/>
      <c r="B72" s="5"/>
      <c r="C72" s="20"/>
      <c r="D72" s="20"/>
      <c r="E72" s="20"/>
      <c r="F72" s="20"/>
      <c r="G72" s="20"/>
      <c r="H72" s="20"/>
      <c r="I72" s="20"/>
      <c r="J72" s="20"/>
    </row>
    <row r="73" spans="1:10" ht="12" customHeight="1">
      <c r="A73" s="5"/>
      <c r="B73" s="5"/>
      <c r="C73" s="20"/>
      <c r="D73" s="20"/>
      <c r="E73" s="20"/>
      <c r="F73" s="20"/>
      <c r="G73" s="20"/>
      <c r="H73" s="20"/>
      <c r="I73" s="20"/>
      <c r="J73" s="20"/>
    </row>
    <row r="74" spans="1:10" ht="12" customHeight="1">
      <c r="A74" s="5"/>
      <c r="B74" s="5"/>
      <c r="C74" s="20"/>
      <c r="D74" s="20"/>
      <c r="E74" s="20"/>
      <c r="F74" s="20"/>
      <c r="G74" s="20"/>
      <c r="H74" s="20"/>
      <c r="I74" s="20"/>
      <c r="J74" s="20"/>
    </row>
    <row r="75" spans="1:10" ht="12" customHeight="1">
      <c r="A75" s="5"/>
      <c r="B75" s="5"/>
      <c r="C75" s="20"/>
      <c r="D75" s="20"/>
      <c r="E75" s="20"/>
      <c r="F75" s="20"/>
      <c r="G75" s="20"/>
      <c r="H75" s="20"/>
      <c r="I75" s="20"/>
      <c r="J75" s="20"/>
    </row>
    <row r="76" spans="1:10" ht="12" customHeight="1">
      <c r="A76" s="5"/>
      <c r="B76" s="5"/>
      <c r="C76" s="20"/>
      <c r="D76" s="20"/>
      <c r="E76" s="20"/>
      <c r="F76" s="20"/>
      <c r="G76" s="20"/>
      <c r="H76" s="20"/>
      <c r="I76" s="20"/>
      <c r="J76" s="20"/>
    </row>
    <row r="77" ht="12" customHeight="1"/>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J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5.83203125" style="97" customWidth="1"/>
    <col min="4" max="4" width="8.83203125" style="97" customWidth="1"/>
    <col min="5" max="5" width="15.83203125" style="97" customWidth="1"/>
    <col min="6" max="6" width="8.83203125" style="97" customWidth="1"/>
    <col min="7" max="7" width="15.83203125" style="97" customWidth="1"/>
    <col min="8" max="8" width="8.83203125" style="97" customWidth="1"/>
    <col min="9" max="9" width="5.83203125" style="97" customWidth="1"/>
    <col min="10" max="10" width="19.83203125" style="97" customWidth="1"/>
    <col min="11" max="16384" width="15.83203125" style="97" customWidth="1"/>
  </cols>
  <sheetData>
    <row r="1" spans="1:2" ht="6.75" customHeight="1">
      <c r="A1" s="20"/>
      <c r="B1" s="95"/>
    </row>
    <row r="2" spans="1:10" ht="12.75">
      <c r="A2" s="10"/>
      <c r="B2" s="123"/>
      <c r="C2" s="124" t="str">
        <f>REVYEAR</f>
        <v>ANALYSIS OF OPERATING FUND REVENUE: 1997/98 ACTUAL</v>
      </c>
      <c r="D2" s="124"/>
      <c r="E2" s="124"/>
      <c r="F2" s="124"/>
      <c r="G2" s="124"/>
      <c r="H2" s="346"/>
      <c r="I2" s="346"/>
      <c r="J2" s="125" t="s">
        <v>5</v>
      </c>
    </row>
    <row r="3" spans="1:2" ht="12.75">
      <c r="A3" s="11"/>
      <c r="B3" s="126"/>
    </row>
    <row r="4" spans="1:10" ht="12.75">
      <c r="A4" s="9"/>
      <c r="C4" s="172"/>
      <c r="D4" s="161"/>
      <c r="E4" s="161"/>
      <c r="F4" s="161"/>
      <c r="G4" s="161"/>
      <c r="H4" s="161"/>
      <c r="I4" s="161"/>
      <c r="J4" s="161"/>
    </row>
    <row r="5" spans="1:10" ht="12.75">
      <c r="A5" s="9"/>
      <c r="C5" s="65"/>
      <c r="D5" s="161"/>
      <c r="E5" s="161"/>
      <c r="F5" s="161"/>
      <c r="G5" s="161"/>
      <c r="H5" s="161"/>
      <c r="I5" s="161"/>
      <c r="J5" s="161"/>
    </row>
    <row r="6" spans="1:10" ht="12.75">
      <c r="A6" s="9"/>
      <c r="C6" s="76" t="s">
        <v>223</v>
      </c>
      <c r="D6" s="75"/>
      <c r="E6" s="205"/>
      <c r="F6" s="205"/>
      <c r="G6" s="76" t="s">
        <v>79</v>
      </c>
      <c r="H6" s="75"/>
      <c r="I6" s="161"/>
      <c r="J6" s="163" t="s">
        <v>79</v>
      </c>
    </row>
    <row r="7" spans="1:10" ht="12.75">
      <c r="A7" s="20"/>
      <c r="C7" s="199" t="s">
        <v>238</v>
      </c>
      <c r="D7" s="201"/>
      <c r="E7" s="206"/>
      <c r="F7" s="206"/>
      <c r="G7" s="199" t="s">
        <v>239</v>
      </c>
      <c r="H7" s="201"/>
      <c r="I7" s="161"/>
      <c r="J7" s="165" t="s">
        <v>240</v>
      </c>
    </row>
    <row r="8" spans="1:10" ht="12.75">
      <c r="A8" s="109"/>
      <c r="B8" s="54"/>
      <c r="C8" s="77" t="s">
        <v>264</v>
      </c>
      <c r="D8" s="79"/>
      <c r="E8" s="78" t="s">
        <v>66</v>
      </c>
      <c r="F8" s="78"/>
      <c r="G8" s="77" t="s">
        <v>265</v>
      </c>
      <c r="H8" s="79"/>
      <c r="I8" s="161"/>
      <c r="J8" s="207" t="s">
        <v>260</v>
      </c>
    </row>
    <row r="9" spans="1:10" ht="12.75">
      <c r="A9" s="60" t="s">
        <v>121</v>
      </c>
      <c r="B9" s="61" t="s">
        <v>122</v>
      </c>
      <c r="C9" s="173" t="s">
        <v>265</v>
      </c>
      <c r="D9" s="173" t="s">
        <v>124</v>
      </c>
      <c r="E9" s="208" t="s">
        <v>265</v>
      </c>
      <c r="F9" s="208" t="s">
        <v>124</v>
      </c>
      <c r="G9" s="173" t="s">
        <v>265</v>
      </c>
      <c r="H9" s="208" t="s">
        <v>124</v>
      </c>
      <c r="I9" s="161"/>
      <c r="J9" s="208" t="s">
        <v>265</v>
      </c>
    </row>
    <row r="10" spans="1:10" ht="4.5" customHeight="1">
      <c r="A10" s="86"/>
      <c r="B10" s="86"/>
      <c r="C10" s="167"/>
      <c r="D10" s="167"/>
      <c r="E10" s="167"/>
      <c r="F10" s="167"/>
      <c r="G10" s="167"/>
      <c r="H10" s="183"/>
      <c r="I10" s="95"/>
      <c r="J10" s="167"/>
    </row>
    <row r="11" spans="1:10" ht="12.75">
      <c r="A11" s="112">
        <v>1</v>
      </c>
      <c r="B11" s="113" t="s">
        <v>144</v>
      </c>
      <c r="C11" s="113">
        <v>846753</v>
      </c>
      <c r="D11" s="114">
        <f>C11/J11</f>
        <v>0.0039366261854655695</v>
      </c>
      <c r="E11" s="113">
        <v>717133</v>
      </c>
      <c r="F11" s="114">
        <f>E11/J11</f>
        <v>0.003334011862091401</v>
      </c>
      <c r="G11" s="113">
        <f>SUM('- 43 -'!C11,'- 43 -'!E11,'- 43 -'!G11,'- 43 -'!I11,C11,E11)</f>
        <v>98659622.33</v>
      </c>
      <c r="H11" s="114">
        <f>G11/J11</f>
        <v>0.4586769137073286</v>
      </c>
      <c r="J11" s="194">
        <f>SUM('- 42 -'!G11,G11)</f>
        <v>215096115.32999998</v>
      </c>
    </row>
    <row r="12" spans="1:10" ht="12.75">
      <c r="A12" s="115">
        <v>2</v>
      </c>
      <c r="B12" s="116" t="s">
        <v>145</v>
      </c>
      <c r="C12" s="116">
        <v>513294</v>
      </c>
      <c r="D12" s="117">
        <f aca="true" t="shared" si="0" ref="D12:D65">C12/J12</f>
        <v>0.009699713173880001</v>
      </c>
      <c r="E12" s="116">
        <v>487642</v>
      </c>
      <c r="F12" s="117">
        <f aca="true" t="shared" si="1" ref="F12:F65">E12/J12</f>
        <v>0.009214967506998312</v>
      </c>
      <c r="G12" s="116">
        <f>SUM('- 43 -'!C12,'- 43 -'!E12,'- 43 -'!G12,'- 43 -'!I12,C12,E12)</f>
        <v>23455109</v>
      </c>
      <c r="H12" s="117">
        <f aca="true" t="shared" si="2" ref="H12:H65">G12/J12</f>
        <v>0.4432310328234723</v>
      </c>
      <c r="J12" s="209">
        <f>SUM('- 42 -'!G12,G12)</f>
        <v>52918472</v>
      </c>
    </row>
    <row r="13" spans="1:10" ht="12.75">
      <c r="A13" s="112">
        <v>3</v>
      </c>
      <c r="B13" s="113" t="s">
        <v>146</v>
      </c>
      <c r="C13" s="113">
        <v>163449</v>
      </c>
      <c r="D13" s="114">
        <f t="shared" si="0"/>
        <v>0.004325896539272182</v>
      </c>
      <c r="E13" s="113">
        <v>130199</v>
      </c>
      <c r="F13" s="114">
        <f t="shared" si="1"/>
        <v>0.0034458907886661823</v>
      </c>
      <c r="G13" s="113">
        <f>SUM('- 43 -'!C13,'- 43 -'!E13,'- 43 -'!G13,'- 43 -'!I13,C13,E13)</f>
        <v>17535867</v>
      </c>
      <c r="H13" s="114">
        <f t="shared" si="2"/>
        <v>0.46411018952968364</v>
      </c>
      <c r="J13" s="194">
        <f>SUM('- 42 -'!G13,G13)</f>
        <v>37783844</v>
      </c>
    </row>
    <row r="14" spans="1:10" ht="12.75">
      <c r="A14" s="115">
        <v>4</v>
      </c>
      <c r="B14" s="116" t="s">
        <v>147</v>
      </c>
      <c r="C14" s="116">
        <v>377931</v>
      </c>
      <c r="D14" s="117">
        <f t="shared" si="0"/>
        <v>0.013338355305697686</v>
      </c>
      <c r="E14" s="116">
        <v>216796</v>
      </c>
      <c r="F14" s="117">
        <f t="shared" si="1"/>
        <v>0.0076514021788475555</v>
      </c>
      <c r="G14" s="116">
        <f>SUM('- 43 -'!C14,'- 43 -'!E14,'- 43 -'!G14,'- 43 -'!I14,C14,E14)</f>
        <v>11854285</v>
      </c>
      <c r="H14" s="117">
        <f t="shared" si="2"/>
        <v>0.4183744260857207</v>
      </c>
      <c r="J14" s="209">
        <f>SUM('- 42 -'!G14,G14)</f>
        <v>28334153</v>
      </c>
    </row>
    <row r="15" spans="1:10" ht="12.75">
      <c r="A15" s="112">
        <v>5</v>
      </c>
      <c r="B15" s="113" t="s">
        <v>148</v>
      </c>
      <c r="C15" s="113">
        <v>513533</v>
      </c>
      <c r="D15" s="114">
        <f t="shared" si="0"/>
        <v>0.012273424380595775</v>
      </c>
      <c r="E15" s="113">
        <v>105368</v>
      </c>
      <c r="F15" s="114">
        <f t="shared" si="1"/>
        <v>0.0025182922619084182</v>
      </c>
      <c r="G15" s="113">
        <f>SUM('- 43 -'!C15,'- 43 -'!E15,'- 43 -'!G15,'- 43 -'!I15,C15,E15)</f>
        <v>20698705</v>
      </c>
      <c r="H15" s="114">
        <f t="shared" si="2"/>
        <v>0.49469847233529235</v>
      </c>
      <c r="J15" s="194">
        <f>SUM('- 42 -'!G15,G15)</f>
        <v>41841053</v>
      </c>
    </row>
    <row r="16" spans="1:10" ht="12.75">
      <c r="A16" s="115">
        <v>6</v>
      </c>
      <c r="B16" s="116" t="s">
        <v>149</v>
      </c>
      <c r="C16" s="116">
        <v>263712</v>
      </c>
      <c r="D16" s="117">
        <f t="shared" si="0"/>
        <v>0.004826982339265188</v>
      </c>
      <c r="E16" s="116">
        <v>469402</v>
      </c>
      <c r="F16" s="117">
        <f t="shared" si="1"/>
        <v>0.008591930454494894</v>
      </c>
      <c r="G16" s="116">
        <f>SUM('- 43 -'!C16,'- 43 -'!E16,'- 43 -'!G16,'- 43 -'!I16,C16,E16)</f>
        <v>17404872</v>
      </c>
      <c r="H16" s="117">
        <f t="shared" si="2"/>
        <v>0.31857863791246194</v>
      </c>
      <c r="J16" s="209">
        <f>SUM('- 42 -'!G16,G16)</f>
        <v>54632891</v>
      </c>
    </row>
    <row r="17" spans="1:10" ht="12.75">
      <c r="A17" s="112">
        <v>8</v>
      </c>
      <c r="B17" s="113" t="s">
        <v>150</v>
      </c>
      <c r="C17" s="113">
        <v>336189</v>
      </c>
      <c r="D17" s="114">
        <f t="shared" si="0"/>
        <v>0.04623908645520418</v>
      </c>
      <c r="E17" s="113">
        <v>58246</v>
      </c>
      <c r="F17" s="114">
        <f t="shared" si="1"/>
        <v>0.008011094442916998</v>
      </c>
      <c r="G17" s="113">
        <f>SUM('- 43 -'!C17,'- 43 -'!E17,'- 43 -'!G17,'- 43 -'!I17,C17,E17)</f>
        <v>4009757</v>
      </c>
      <c r="H17" s="114">
        <f t="shared" si="2"/>
        <v>0.5514978199386659</v>
      </c>
      <c r="J17" s="194">
        <f>SUM('- 42 -'!G17,G17)</f>
        <v>7270667</v>
      </c>
    </row>
    <row r="18" spans="1:10" ht="12.75">
      <c r="A18" s="115">
        <v>9</v>
      </c>
      <c r="B18" s="116" t="s">
        <v>151</v>
      </c>
      <c r="C18" s="17">
        <v>448992</v>
      </c>
      <c r="D18" s="117">
        <f t="shared" si="0"/>
        <v>0.006341697512842201</v>
      </c>
      <c r="E18" s="116">
        <v>155867</v>
      </c>
      <c r="F18" s="117">
        <f t="shared" si="1"/>
        <v>0.002201512201184376</v>
      </c>
      <c r="G18" s="116">
        <f>SUM('- 43 -'!C18,'- 43 -'!E18,'- 43 -'!G18,'- 43 -'!I18,C18,E18)</f>
        <v>22973682</v>
      </c>
      <c r="H18" s="117">
        <f t="shared" si="2"/>
        <v>0.32448716680971523</v>
      </c>
      <c r="J18" s="209">
        <f>SUM('- 42 -'!G18,G18)</f>
        <v>70799971</v>
      </c>
    </row>
    <row r="19" spans="1:10" ht="12.75">
      <c r="A19" s="112">
        <v>10</v>
      </c>
      <c r="B19" s="113" t="s">
        <v>152</v>
      </c>
      <c r="C19" s="113">
        <v>407737</v>
      </c>
      <c r="D19" s="114">
        <f t="shared" si="0"/>
        <v>0.007778279219615418</v>
      </c>
      <c r="E19" s="113">
        <v>84495</v>
      </c>
      <c r="F19" s="114">
        <f t="shared" si="1"/>
        <v>0.0016118863450248684</v>
      </c>
      <c r="G19" s="113">
        <f>SUM('- 43 -'!C19,'- 43 -'!E19,'- 43 -'!G19,'- 43 -'!I19,C19,E19)</f>
        <v>19368022</v>
      </c>
      <c r="H19" s="114">
        <f t="shared" si="2"/>
        <v>0.36947807789740506</v>
      </c>
      <c r="J19" s="194">
        <f>SUM('- 42 -'!G19,G19)</f>
        <v>52419949</v>
      </c>
    </row>
    <row r="20" spans="1:10" ht="12.75">
      <c r="A20" s="115">
        <v>11</v>
      </c>
      <c r="B20" s="116" t="s">
        <v>153</v>
      </c>
      <c r="C20" s="116">
        <v>379235</v>
      </c>
      <c r="D20" s="117">
        <f t="shared" si="0"/>
        <v>0.013498326123559862</v>
      </c>
      <c r="E20" s="116">
        <v>140770</v>
      </c>
      <c r="F20" s="117">
        <f t="shared" si="1"/>
        <v>0.005010506330938657</v>
      </c>
      <c r="G20" s="116">
        <f>SUM('- 43 -'!C20,'- 43 -'!E20,'- 43 -'!G20,'- 43 -'!I20,C20,E20)</f>
        <v>10523873</v>
      </c>
      <c r="H20" s="117">
        <f t="shared" si="2"/>
        <v>0.3745821715741593</v>
      </c>
      <c r="J20" s="209">
        <f>SUM('- 42 -'!G20,G20)</f>
        <v>28094965</v>
      </c>
    </row>
    <row r="21" spans="1:10" ht="12.75">
      <c r="A21" s="112">
        <v>12</v>
      </c>
      <c r="B21" s="113" t="s">
        <v>154</v>
      </c>
      <c r="C21" s="113">
        <v>295654</v>
      </c>
      <c r="D21" s="114">
        <f t="shared" si="0"/>
        <v>0.006596538957853316</v>
      </c>
      <c r="E21" s="113">
        <v>161023</v>
      </c>
      <c r="F21" s="114">
        <f t="shared" si="1"/>
        <v>0.003592694476010521</v>
      </c>
      <c r="G21" s="113">
        <f>SUM('- 43 -'!C21,'- 43 -'!E21,'- 43 -'!G21,'- 43 -'!I21,C21,E21)</f>
        <v>15088048</v>
      </c>
      <c r="H21" s="114">
        <f t="shared" si="2"/>
        <v>0.336639776326249</v>
      </c>
      <c r="J21" s="194">
        <f>SUM('- 42 -'!G21,G21)</f>
        <v>44819564</v>
      </c>
    </row>
    <row r="22" spans="1:10" ht="12.75">
      <c r="A22" s="115">
        <v>13</v>
      </c>
      <c r="B22" s="116" t="s">
        <v>155</v>
      </c>
      <c r="C22" s="116">
        <v>174171</v>
      </c>
      <c r="D22" s="117">
        <f t="shared" si="0"/>
        <v>0.009845766002924035</v>
      </c>
      <c r="E22" s="116">
        <v>28832</v>
      </c>
      <c r="F22" s="117">
        <f t="shared" si="1"/>
        <v>0.0016298529915789986</v>
      </c>
      <c r="G22" s="116">
        <f>SUM('- 43 -'!C22,'- 43 -'!E22,'- 43 -'!G22,'- 43 -'!I22,C22,E22)</f>
        <v>6414118</v>
      </c>
      <c r="H22" s="117">
        <f t="shared" si="2"/>
        <v>0.36258564826029077</v>
      </c>
      <c r="J22" s="209">
        <f>SUM('- 42 -'!G22,G22)</f>
        <v>17689939</v>
      </c>
    </row>
    <row r="23" spans="1:10" ht="12.75">
      <c r="A23" s="112">
        <v>14</v>
      </c>
      <c r="B23" s="113" t="s">
        <v>156</v>
      </c>
      <c r="C23" s="113">
        <v>60961</v>
      </c>
      <c r="D23" s="114">
        <f t="shared" si="0"/>
        <v>0.0028731272605298785</v>
      </c>
      <c r="E23" s="113">
        <v>223704</v>
      </c>
      <c r="F23" s="114">
        <f t="shared" si="1"/>
        <v>0.010543299169790127</v>
      </c>
      <c r="G23" s="113">
        <f>SUM('- 43 -'!C23,'- 43 -'!E23,'- 43 -'!G23,'- 43 -'!I23,C23,E23)</f>
        <v>5867128</v>
      </c>
      <c r="H23" s="114">
        <f t="shared" si="2"/>
        <v>0.276521142990078</v>
      </c>
      <c r="J23" s="194">
        <f>SUM('- 42 -'!G23,G23)</f>
        <v>21217647</v>
      </c>
    </row>
    <row r="24" spans="1:10" ht="12.75">
      <c r="A24" s="115">
        <v>15</v>
      </c>
      <c r="B24" s="116" t="s">
        <v>157</v>
      </c>
      <c r="C24" s="116">
        <v>310535</v>
      </c>
      <c r="D24" s="117">
        <f t="shared" si="0"/>
        <v>0.0120106176590715</v>
      </c>
      <c r="E24" s="116">
        <v>60517</v>
      </c>
      <c r="F24" s="117">
        <f t="shared" si="1"/>
        <v>0.0023406268178273945</v>
      </c>
      <c r="G24" s="116">
        <f>SUM('- 43 -'!C24,'- 43 -'!E24,'- 43 -'!G24,'- 43 -'!I24,C24,E24)</f>
        <v>5484430</v>
      </c>
      <c r="H24" s="117">
        <f t="shared" si="2"/>
        <v>0.21212227867371314</v>
      </c>
      <c r="J24" s="209">
        <f>SUM('- 42 -'!G24,G24)</f>
        <v>25855040</v>
      </c>
    </row>
    <row r="25" spans="1:10" ht="12.75">
      <c r="A25" s="112">
        <v>16</v>
      </c>
      <c r="B25" s="113" t="s">
        <v>158</v>
      </c>
      <c r="C25" s="113">
        <v>55346</v>
      </c>
      <c r="D25" s="114">
        <f t="shared" si="0"/>
        <v>0.010209546015914023</v>
      </c>
      <c r="E25" s="113">
        <v>29223</v>
      </c>
      <c r="F25" s="114">
        <f t="shared" si="1"/>
        <v>0.005390697850306355</v>
      </c>
      <c r="G25" s="113">
        <f>SUM('- 43 -'!C25,'- 43 -'!E25,'- 43 -'!G25,'- 43 -'!I25,C25,E25)</f>
        <v>1908862</v>
      </c>
      <c r="H25" s="114">
        <f t="shared" si="2"/>
        <v>0.3521232686559042</v>
      </c>
      <c r="J25" s="194">
        <f>SUM('- 42 -'!G25,G25)</f>
        <v>5421005</v>
      </c>
    </row>
    <row r="26" spans="1:10" ht="12.75">
      <c r="A26" s="115">
        <v>17</v>
      </c>
      <c r="B26" s="116" t="s">
        <v>159</v>
      </c>
      <c r="C26" s="116">
        <v>5875</v>
      </c>
      <c r="D26" s="117">
        <f t="shared" si="0"/>
        <v>0.0014218691952946417</v>
      </c>
      <c r="E26" s="116">
        <v>30416</v>
      </c>
      <c r="F26" s="117">
        <f t="shared" si="1"/>
        <v>0.00736128909686499</v>
      </c>
      <c r="G26" s="116">
        <f>SUM('- 43 -'!C26,'- 43 -'!E26,'- 43 -'!G26,'- 43 -'!I26,C26,E26)</f>
        <v>1450134</v>
      </c>
      <c r="H26" s="117">
        <f t="shared" si="2"/>
        <v>0.3509618491318127</v>
      </c>
      <c r="J26" s="209">
        <f>SUM('- 42 -'!G26,G26)</f>
        <v>4131885</v>
      </c>
    </row>
    <row r="27" spans="1:10" ht="12.75">
      <c r="A27" s="112">
        <v>18</v>
      </c>
      <c r="B27" s="113" t="s">
        <v>160</v>
      </c>
      <c r="C27" s="113">
        <v>107303</v>
      </c>
      <c r="D27" s="114">
        <f t="shared" si="0"/>
        <v>0.013348968482013421</v>
      </c>
      <c r="E27" s="113">
        <v>42928</v>
      </c>
      <c r="F27" s="114">
        <f t="shared" si="1"/>
        <v>0.0053404333429249145</v>
      </c>
      <c r="G27" s="113">
        <f>SUM('- 43 -'!C27,'- 43 -'!E27,'- 43 -'!G27,'- 43 -'!I27,C27,E27)</f>
        <v>2331990</v>
      </c>
      <c r="H27" s="114">
        <f t="shared" si="2"/>
        <v>0.2901098851883962</v>
      </c>
      <c r="J27" s="194">
        <f>SUM('- 42 -'!G27,G27)</f>
        <v>8038299</v>
      </c>
    </row>
    <row r="28" spans="1:10" ht="12.75">
      <c r="A28" s="115">
        <v>19</v>
      </c>
      <c r="B28" s="116" t="s">
        <v>161</v>
      </c>
      <c r="C28" s="116">
        <v>21466</v>
      </c>
      <c r="D28" s="117">
        <f t="shared" si="0"/>
        <v>0.002021039866720207</v>
      </c>
      <c r="E28" s="116">
        <v>199</v>
      </c>
      <c r="F28" s="117">
        <f t="shared" si="1"/>
        <v>1.873599801906835E-05</v>
      </c>
      <c r="G28" s="116">
        <f>SUM('- 43 -'!C28,'- 43 -'!E28,'- 43 -'!G28,'- 43 -'!I28,C28,E28)</f>
        <v>3463816</v>
      </c>
      <c r="H28" s="117">
        <f t="shared" si="2"/>
        <v>0.3261208528362676</v>
      </c>
      <c r="J28" s="209">
        <f>SUM('- 42 -'!G28,G28)</f>
        <v>10621265</v>
      </c>
    </row>
    <row r="29" spans="1:10" ht="12.75">
      <c r="A29" s="112">
        <v>20</v>
      </c>
      <c r="B29" s="113" t="s">
        <v>162</v>
      </c>
      <c r="C29" s="113">
        <v>0</v>
      </c>
      <c r="D29" s="114">
        <f t="shared" si="0"/>
        <v>0</v>
      </c>
      <c r="E29" s="113">
        <v>33709.3</v>
      </c>
      <c r="F29" s="114">
        <f t="shared" si="1"/>
        <v>0.00479315268208909</v>
      </c>
      <c r="G29" s="113">
        <f>SUM('- 43 -'!C29,'- 43 -'!E29,'- 43 -'!G29,'- 43 -'!I29,C29,E29)</f>
        <v>2338585.3</v>
      </c>
      <c r="H29" s="114">
        <f t="shared" si="2"/>
        <v>0.3325253387934225</v>
      </c>
      <c r="J29" s="194">
        <f>SUM('- 42 -'!G29,G29)</f>
        <v>7032803.3</v>
      </c>
    </row>
    <row r="30" spans="1:10" ht="12.75">
      <c r="A30" s="115">
        <v>21</v>
      </c>
      <c r="B30" s="116" t="s">
        <v>163</v>
      </c>
      <c r="C30" s="116">
        <v>86740</v>
      </c>
      <c r="D30" s="117">
        <f t="shared" si="0"/>
        <v>0.004454647919757996</v>
      </c>
      <c r="E30" s="116">
        <v>50526</v>
      </c>
      <c r="F30" s="117">
        <f t="shared" si="1"/>
        <v>0.0025948298454426164</v>
      </c>
      <c r="G30" s="116">
        <f>SUM('- 43 -'!C30,'- 43 -'!E30,'- 43 -'!G30,'- 43 -'!I30,C30,E30)</f>
        <v>5941317</v>
      </c>
      <c r="H30" s="117">
        <f t="shared" si="2"/>
        <v>0.3051242265929539</v>
      </c>
      <c r="J30" s="209">
        <f>SUM('- 42 -'!G30,G30)</f>
        <v>19471797</v>
      </c>
    </row>
    <row r="31" spans="1:10" ht="12.75">
      <c r="A31" s="112">
        <v>22</v>
      </c>
      <c r="B31" s="113" t="s">
        <v>164</v>
      </c>
      <c r="C31" s="113">
        <v>28849</v>
      </c>
      <c r="D31" s="114">
        <f t="shared" si="0"/>
        <v>0.002554761687377189</v>
      </c>
      <c r="E31" s="113">
        <v>99414</v>
      </c>
      <c r="F31" s="114">
        <f t="shared" si="1"/>
        <v>0.00880373941519345</v>
      </c>
      <c r="G31" s="113">
        <f>SUM('- 43 -'!C31,'- 43 -'!E31,'- 43 -'!G31,'- 43 -'!I31,C31,E31)</f>
        <v>4478844</v>
      </c>
      <c r="H31" s="114">
        <f t="shared" si="2"/>
        <v>0.39663000641059304</v>
      </c>
      <c r="J31" s="194">
        <f>SUM('- 42 -'!G31,G31)</f>
        <v>11292247</v>
      </c>
    </row>
    <row r="32" spans="1:10" ht="12.75">
      <c r="A32" s="115">
        <v>23</v>
      </c>
      <c r="B32" s="116" t="s">
        <v>165</v>
      </c>
      <c r="C32" s="116">
        <v>32250</v>
      </c>
      <c r="D32" s="117">
        <f t="shared" si="0"/>
        <v>0.0037415536601444134</v>
      </c>
      <c r="E32" s="116">
        <v>90641</v>
      </c>
      <c r="F32" s="117">
        <f t="shared" si="1"/>
        <v>0.010515912102609295</v>
      </c>
      <c r="G32" s="116">
        <f>SUM('- 43 -'!C32,'- 43 -'!E32,'- 43 -'!G32,'- 43 -'!I32,C32,E32)</f>
        <v>2099176</v>
      </c>
      <c r="H32" s="117">
        <f t="shared" si="2"/>
        <v>0.24354045414224215</v>
      </c>
      <c r="J32" s="209">
        <f>SUM('- 42 -'!G32,G32)</f>
        <v>8619414</v>
      </c>
    </row>
    <row r="33" spans="1:10" ht="12.75">
      <c r="A33" s="112">
        <v>24</v>
      </c>
      <c r="B33" s="113" t="s">
        <v>166</v>
      </c>
      <c r="C33" s="113">
        <v>62621</v>
      </c>
      <c r="D33" s="114">
        <f t="shared" si="0"/>
        <v>0.003088754754519932</v>
      </c>
      <c r="E33" s="113">
        <v>62140</v>
      </c>
      <c r="F33" s="114">
        <f t="shared" si="1"/>
        <v>0.0030650296297706613</v>
      </c>
      <c r="G33" s="113">
        <f>SUM('- 43 -'!C33,'- 43 -'!E33,'- 43 -'!G33,'- 43 -'!I33,C33,E33)</f>
        <v>6152456</v>
      </c>
      <c r="H33" s="114">
        <f t="shared" si="2"/>
        <v>0.30346733079916777</v>
      </c>
      <c r="J33" s="194">
        <f>SUM('- 42 -'!G33,G33)</f>
        <v>20273866</v>
      </c>
    </row>
    <row r="34" spans="1:10" ht="12.75">
      <c r="A34" s="115">
        <v>25</v>
      </c>
      <c r="B34" s="116" t="s">
        <v>167</v>
      </c>
      <c r="C34" s="116">
        <v>26657</v>
      </c>
      <c r="D34" s="117">
        <f t="shared" si="0"/>
        <v>0.002847778408077234</v>
      </c>
      <c r="E34" s="116">
        <v>35902</v>
      </c>
      <c r="F34" s="117">
        <f t="shared" si="1"/>
        <v>0.003835425607037133</v>
      </c>
      <c r="G34" s="116">
        <f>SUM('- 43 -'!C34,'- 43 -'!E34,'- 43 -'!G34,'- 43 -'!I34,C34,E34)</f>
        <v>3109858</v>
      </c>
      <c r="H34" s="117">
        <f t="shared" si="2"/>
        <v>0.33222742486349743</v>
      </c>
      <c r="J34" s="209">
        <f>SUM('- 42 -'!G34,G34)</f>
        <v>9360630</v>
      </c>
    </row>
    <row r="35" spans="1:10" ht="12.75">
      <c r="A35" s="112">
        <v>26</v>
      </c>
      <c r="B35" s="113" t="s">
        <v>168</v>
      </c>
      <c r="C35" s="113">
        <v>6700</v>
      </c>
      <c r="D35" s="114">
        <f t="shared" si="0"/>
        <v>0.0005082774885569289</v>
      </c>
      <c r="E35" s="113">
        <v>104530</v>
      </c>
      <c r="F35" s="114">
        <f t="shared" si="1"/>
        <v>0.00792988744460534</v>
      </c>
      <c r="G35" s="113">
        <f>SUM('- 43 -'!C35,'- 43 -'!E35,'- 43 -'!G35,'- 43 -'!I35,C35,E35)</f>
        <v>3160569</v>
      </c>
      <c r="H35" s="114">
        <f t="shared" si="2"/>
        <v>0.23976807070610212</v>
      </c>
      <c r="J35" s="194">
        <f>SUM('- 42 -'!G35,G35)</f>
        <v>13181776</v>
      </c>
    </row>
    <row r="36" spans="1:10" ht="12.75">
      <c r="A36" s="115">
        <v>27</v>
      </c>
      <c r="B36" s="116" t="s">
        <v>169</v>
      </c>
      <c r="C36" s="116">
        <v>25297</v>
      </c>
      <c r="D36" s="117">
        <f t="shared" si="0"/>
        <v>0.0044550956752797575</v>
      </c>
      <c r="E36" s="116">
        <v>14360</v>
      </c>
      <c r="F36" s="117">
        <f t="shared" si="1"/>
        <v>0.002528962876903084</v>
      </c>
      <c r="G36" s="116">
        <f>SUM('- 43 -'!C36,'- 43 -'!E36,'- 43 -'!G36,'- 43 -'!I36,C36,E36)</f>
        <v>1955523</v>
      </c>
      <c r="H36" s="117">
        <f t="shared" si="2"/>
        <v>0.3443903253433252</v>
      </c>
      <c r="J36" s="209">
        <f>SUM('- 42 -'!G36,G36)</f>
        <v>5678217</v>
      </c>
    </row>
    <row r="37" spans="1:10" ht="12.75">
      <c r="A37" s="112">
        <v>28</v>
      </c>
      <c r="B37" s="113" t="s">
        <v>170</v>
      </c>
      <c r="C37" s="113">
        <v>7629</v>
      </c>
      <c r="D37" s="114">
        <f t="shared" si="0"/>
        <v>0.0013308137012582287</v>
      </c>
      <c r="E37" s="113">
        <v>26517</v>
      </c>
      <c r="F37" s="114">
        <f t="shared" si="1"/>
        <v>0.004625663509800032</v>
      </c>
      <c r="G37" s="113">
        <f>SUM('- 43 -'!C37,'- 43 -'!E37,'- 43 -'!G37,'- 43 -'!I37,C37,E37)</f>
        <v>1841365</v>
      </c>
      <c r="H37" s="114">
        <f t="shared" si="2"/>
        <v>0.32121035142448</v>
      </c>
      <c r="J37" s="194">
        <f>SUM('- 42 -'!G37,G37)</f>
        <v>5732583</v>
      </c>
    </row>
    <row r="38" spans="1:10" ht="12.75">
      <c r="A38" s="115">
        <v>29</v>
      </c>
      <c r="B38" s="116" t="s">
        <v>171</v>
      </c>
      <c r="C38" s="116">
        <v>23061</v>
      </c>
      <c r="D38" s="117">
        <f t="shared" si="0"/>
        <v>0.0027002864685332496</v>
      </c>
      <c r="E38" s="116">
        <v>55503</v>
      </c>
      <c r="F38" s="117">
        <f t="shared" si="1"/>
        <v>0.006499024320844757</v>
      </c>
      <c r="G38" s="116">
        <f>SUM('- 43 -'!C38,'- 43 -'!E38,'- 43 -'!G38,'- 43 -'!I38,C38,E38)</f>
        <v>2878937</v>
      </c>
      <c r="H38" s="117">
        <f t="shared" si="2"/>
        <v>0.33710396881573684</v>
      </c>
      <c r="J38" s="209">
        <f>SUM('- 42 -'!G38,G38)</f>
        <v>8540205</v>
      </c>
    </row>
    <row r="39" spans="1:10" ht="12.75">
      <c r="A39" s="112">
        <v>30</v>
      </c>
      <c r="B39" s="113" t="s">
        <v>172</v>
      </c>
      <c r="C39" s="113">
        <v>10519</v>
      </c>
      <c r="D39" s="114">
        <f t="shared" si="0"/>
        <v>0.0012398568418551341</v>
      </c>
      <c r="E39" s="113">
        <v>29009</v>
      </c>
      <c r="F39" s="114">
        <f t="shared" si="1"/>
        <v>0.003419242050135525</v>
      </c>
      <c r="G39" s="113">
        <f>SUM('- 43 -'!C39,'- 43 -'!E39,'- 43 -'!G39,'- 43 -'!I39,C39,E39)</f>
        <v>2343255</v>
      </c>
      <c r="H39" s="114">
        <f t="shared" si="2"/>
        <v>0.27619552656728324</v>
      </c>
      <c r="J39" s="194">
        <f>SUM('- 42 -'!G39,G39)</f>
        <v>8484044</v>
      </c>
    </row>
    <row r="40" spans="1:10" ht="12.75">
      <c r="A40" s="115">
        <v>31</v>
      </c>
      <c r="B40" s="116" t="s">
        <v>173</v>
      </c>
      <c r="C40" s="116">
        <v>48686</v>
      </c>
      <c r="D40" s="117">
        <f t="shared" si="0"/>
        <v>0.005268544142372542</v>
      </c>
      <c r="E40" s="116">
        <v>76991</v>
      </c>
      <c r="F40" s="117">
        <f t="shared" si="1"/>
        <v>0.008331563120104432</v>
      </c>
      <c r="G40" s="116">
        <f>SUM('- 43 -'!C40,'- 43 -'!E40,'- 43 -'!G40,'- 43 -'!I40,C40,E40)</f>
        <v>2715912</v>
      </c>
      <c r="H40" s="117">
        <f t="shared" si="2"/>
        <v>0.2939017840611119</v>
      </c>
      <c r="J40" s="209">
        <f>SUM('- 42 -'!G40,G40)</f>
        <v>9240883</v>
      </c>
    </row>
    <row r="41" spans="1:10" ht="12.75">
      <c r="A41" s="112">
        <v>32</v>
      </c>
      <c r="B41" s="113" t="s">
        <v>174</v>
      </c>
      <c r="C41" s="113">
        <v>64471</v>
      </c>
      <c r="D41" s="114">
        <f t="shared" si="0"/>
        <v>0.010342143669990795</v>
      </c>
      <c r="E41" s="113">
        <v>43357</v>
      </c>
      <c r="F41" s="114">
        <f t="shared" si="1"/>
        <v>0.006955132122966774</v>
      </c>
      <c r="G41" s="113">
        <f>SUM('- 43 -'!C41,'- 43 -'!E41,'- 43 -'!G41,'- 43 -'!I41,C41,E41)</f>
        <v>1465674</v>
      </c>
      <c r="H41" s="114">
        <f t="shared" si="2"/>
        <v>0.23511673591801102</v>
      </c>
      <c r="J41" s="194">
        <f>SUM('- 42 -'!G41,G41)</f>
        <v>6233814</v>
      </c>
    </row>
    <row r="42" spans="1:10" ht="12.75">
      <c r="A42" s="115">
        <v>33</v>
      </c>
      <c r="B42" s="116" t="s">
        <v>175</v>
      </c>
      <c r="C42" s="116">
        <v>249044</v>
      </c>
      <c r="D42" s="117">
        <f t="shared" si="0"/>
        <v>0.022130074300371123</v>
      </c>
      <c r="E42" s="116">
        <v>62582</v>
      </c>
      <c r="F42" s="117">
        <f t="shared" si="1"/>
        <v>0.00556104266662046</v>
      </c>
      <c r="G42" s="116">
        <f>SUM('- 43 -'!C42,'- 43 -'!E42,'- 43 -'!G42,'- 43 -'!I42,C42,E42)</f>
        <v>3375496</v>
      </c>
      <c r="H42" s="117">
        <f t="shared" si="2"/>
        <v>0.2999469060913153</v>
      </c>
      <c r="J42" s="209">
        <f>SUM('- 42 -'!G42,G42)</f>
        <v>11253645</v>
      </c>
    </row>
    <row r="43" spans="1:10" ht="12.75">
      <c r="A43" s="112">
        <v>34</v>
      </c>
      <c r="B43" s="113" t="s">
        <v>176</v>
      </c>
      <c r="C43" s="113">
        <v>0</v>
      </c>
      <c r="D43" s="114">
        <f t="shared" si="0"/>
        <v>0</v>
      </c>
      <c r="E43" s="113">
        <v>17460</v>
      </c>
      <c r="F43" s="114">
        <f t="shared" si="1"/>
        <v>0.003345797354673874</v>
      </c>
      <c r="G43" s="113">
        <f>SUM('- 43 -'!C43,'- 43 -'!E43,'- 43 -'!G43,'- 43 -'!I43,C43,E43)</f>
        <v>1270897</v>
      </c>
      <c r="H43" s="114">
        <f t="shared" si="2"/>
        <v>0.24353744677336553</v>
      </c>
      <c r="J43" s="194">
        <f>SUM('- 42 -'!G43,G43)</f>
        <v>5218487</v>
      </c>
    </row>
    <row r="44" spans="1:10" ht="12.75">
      <c r="A44" s="115">
        <v>35</v>
      </c>
      <c r="B44" s="116" t="s">
        <v>177</v>
      </c>
      <c r="C44" s="116">
        <v>182327</v>
      </c>
      <c r="D44" s="117">
        <f t="shared" si="0"/>
        <v>0.014347057675601496</v>
      </c>
      <c r="E44" s="116">
        <v>119208</v>
      </c>
      <c r="F44" s="117">
        <f t="shared" si="1"/>
        <v>0.009380311480982537</v>
      </c>
      <c r="G44" s="116">
        <f>SUM('- 43 -'!C44,'- 43 -'!E44,'- 43 -'!G44,'- 43 -'!I44,C44,E44)</f>
        <v>4039452</v>
      </c>
      <c r="H44" s="117">
        <f t="shared" si="2"/>
        <v>0.3178588515240409</v>
      </c>
      <c r="J44" s="209">
        <f>SUM('- 42 -'!G44,G44)</f>
        <v>12708320</v>
      </c>
    </row>
    <row r="45" spans="1:10" ht="12.75">
      <c r="A45" s="112">
        <v>36</v>
      </c>
      <c r="B45" s="113" t="s">
        <v>178</v>
      </c>
      <c r="C45" s="113">
        <v>5500</v>
      </c>
      <c r="D45" s="114">
        <f t="shared" si="0"/>
        <v>0.0008025381239972121</v>
      </c>
      <c r="E45" s="113">
        <v>41414.98</v>
      </c>
      <c r="F45" s="114">
        <f t="shared" si="1"/>
        <v>0.006043109155378557</v>
      </c>
      <c r="G45" s="113">
        <f>SUM('- 43 -'!C45,'- 43 -'!E45,'- 43 -'!G45,'- 43 -'!I45,C45,E45)</f>
        <v>2148498.98</v>
      </c>
      <c r="H45" s="114">
        <f t="shared" si="2"/>
        <v>0.3135004256034771</v>
      </c>
      <c r="J45" s="194">
        <f>SUM('- 42 -'!G45,G45)</f>
        <v>6853256.98</v>
      </c>
    </row>
    <row r="46" spans="1:10" ht="12.75">
      <c r="A46" s="115">
        <v>37</v>
      </c>
      <c r="B46" s="116" t="s">
        <v>179</v>
      </c>
      <c r="C46" s="116">
        <v>12942</v>
      </c>
      <c r="D46" s="117">
        <f t="shared" si="0"/>
        <v>0.001967688373625435</v>
      </c>
      <c r="E46" s="116">
        <v>31161</v>
      </c>
      <c r="F46" s="117">
        <f t="shared" si="1"/>
        <v>0.00473768640167997</v>
      </c>
      <c r="G46" s="116">
        <f>SUM('- 43 -'!C46,'- 43 -'!E46,'- 43 -'!G46,'- 43 -'!I46,C46,E46)</f>
        <v>2551001</v>
      </c>
      <c r="H46" s="117">
        <f t="shared" si="2"/>
        <v>0.3878515692170343</v>
      </c>
      <c r="J46" s="209">
        <f>SUM('- 42 -'!G46,G46)</f>
        <v>6577261</v>
      </c>
    </row>
    <row r="47" spans="1:10" ht="12.75">
      <c r="A47" s="112">
        <v>38</v>
      </c>
      <c r="B47" s="113" t="s">
        <v>180</v>
      </c>
      <c r="C47" s="113">
        <v>89991</v>
      </c>
      <c r="D47" s="114">
        <f t="shared" si="0"/>
        <v>0.010511118020591237</v>
      </c>
      <c r="E47" s="113">
        <v>60442</v>
      </c>
      <c r="F47" s="114">
        <f t="shared" si="1"/>
        <v>0.007059739256154233</v>
      </c>
      <c r="G47" s="113">
        <f>SUM('- 43 -'!C47,'- 43 -'!E47,'- 43 -'!G47,'- 43 -'!I47,C47,E47)</f>
        <v>3022480</v>
      </c>
      <c r="H47" s="114">
        <f t="shared" si="2"/>
        <v>0.35303134752227006</v>
      </c>
      <c r="J47" s="194">
        <f>SUM('- 42 -'!G47,G47)</f>
        <v>8561506</v>
      </c>
    </row>
    <row r="48" spans="1:10" ht="12.75">
      <c r="A48" s="115">
        <v>39</v>
      </c>
      <c r="B48" s="116" t="s">
        <v>181</v>
      </c>
      <c r="C48" s="116">
        <v>19020</v>
      </c>
      <c r="D48" s="117">
        <f t="shared" si="0"/>
        <v>0.0014095166980670724</v>
      </c>
      <c r="E48" s="116">
        <v>116218</v>
      </c>
      <c r="F48" s="117">
        <f t="shared" si="1"/>
        <v>0.008612576846264933</v>
      </c>
      <c r="G48" s="116">
        <f>SUM('- 43 -'!C48,'- 43 -'!E48,'- 43 -'!G48,'- 43 -'!I48,C48,E48)</f>
        <v>4697176</v>
      </c>
      <c r="H48" s="117">
        <f t="shared" si="2"/>
        <v>0.3480940066119821</v>
      </c>
      <c r="J48" s="209">
        <f>SUM('- 42 -'!G48,G48)</f>
        <v>13493987</v>
      </c>
    </row>
    <row r="49" spans="1:10" ht="12.75">
      <c r="A49" s="112">
        <v>40</v>
      </c>
      <c r="B49" s="113" t="s">
        <v>182</v>
      </c>
      <c r="C49" s="113">
        <v>475011</v>
      </c>
      <c r="D49" s="114">
        <f t="shared" si="0"/>
        <v>0.012224967128468047</v>
      </c>
      <c r="E49" s="113">
        <v>49934</v>
      </c>
      <c r="F49" s="114">
        <f t="shared" si="1"/>
        <v>0.0012851102576422935</v>
      </c>
      <c r="G49" s="113">
        <f>SUM('- 43 -'!C49,'- 43 -'!E49,'- 43 -'!G49,'- 43 -'!I49,C49,E49)</f>
        <v>11976649</v>
      </c>
      <c r="H49" s="114">
        <f t="shared" si="2"/>
        <v>0.3082331574094067</v>
      </c>
      <c r="J49" s="194">
        <f>SUM('- 42 -'!G49,G49)</f>
        <v>38855810</v>
      </c>
    </row>
    <row r="50" spans="1:10" ht="12.75">
      <c r="A50" s="115">
        <v>41</v>
      </c>
      <c r="B50" s="116" t="s">
        <v>183</v>
      </c>
      <c r="C50" s="116">
        <v>26797</v>
      </c>
      <c r="D50" s="117">
        <f t="shared" si="0"/>
        <v>0.002281708053083239</v>
      </c>
      <c r="E50" s="116">
        <v>123158</v>
      </c>
      <c r="F50" s="117">
        <f t="shared" si="1"/>
        <v>0.010486644042304198</v>
      </c>
      <c r="G50" s="116">
        <f>SUM('- 43 -'!C50,'- 43 -'!E50,'- 43 -'!G50,'- 43 -'!I50,C50,E50)</f>
        <v>5021078</v>
      </c>
      <c r="H50" s="117">
        <f t="shared" si="2"/>
        <v>0.4275342056110417</v>
      </c>
      <c r="J50" s="209">
        <f>SUM('- 42 -'!G50,G50)</f>
        <v>11744272</v>
      </c>
    </row>
    <row r="51" spans="1:10" ht="12.75">
      <c r="A51" s="112">
        <v>42</v>
      </c>
      <c r="B51" s="113" t="s">
        <v>184</v>
      </c>
      <c r="C51" s="113">
        <v>78101</v>
      </c>
      <c r="D51" s="114">
        <f t="shared" si="0"/>
        <v>0.010922711313745526</v>
      </c>
      <c r="E51" s="113">
        <v>65746</v>
      </c>
      <c r="F51" s="114">
        <f t="shared" si="1"/>
        <v>0.009194819247301741</v>
      </c>
      <c r="G51" s="113">
        <f>SUM('- 43 -'!C51,'- 43 -'!E51,'- 43 -'!G51,'- 43 -'!I51,C51,E51)</f>
        <v>2491260</v>
      </c>
      <c r="H51" s="114">
        <f t="shared" si="2"/>
        <v>0.3484118485996553</v>
      </c>
      <c r="J51" s="194">
        <f>SUM('- 42 -'!G51,G51)</f>
        <v>7150330.88</v>
      </c>
    </row>
    <row r="52" spans="1:10" ht="12.75">
      <c r="A52" s="115">
        <v>43</v>
      </c>
      <c r="B52" s="116" t="s">
        <v>185</v>
      </c>
      <c r="C52" s="116">
        <v>160</v>
      </c>
      <c r="D52" s="117">
        <f t="shared" si="0"/>
        <v>2.5634313066097757E-05</v>
      </c>
      <c r="E52" s="116">
        <v>32351</v>
      </c>
      <c r="F52" s="117">
        <f t="shared" si="1"/>
        <v>0.005183097887508303</v>
      </c>
      <c r="G52" s="116">
        <f>SUM('- 43 -'!C52,'- 43 -'!E52,'- 43 -'!G52,'- 43 -'!I52,C52,E52)</f>
        <v>2623814</v>
      </c>
      <c r="H52" s="117">
        <f t="shared" si="2"/>
        <v>0.42037293439506385</v>
      </c>
      <c r="J52" s="209">
        <f>SUM('- 42 -'!G52,G52)</f>
        <v>6241634</v>
      </c>
    </row>
    <row r="53" spans="1:10" ht="12.75">
      <c r="A53" s="112">
        <v>44</v>
      </c>
      <c r="B53" s="113" t="s">
        <v>186</v>
      </c>
      <c r="C53" s="113">
        <v>0</v>
      </c>
      <c r="D53" s="114">
        <f t="shared" si="0"/>
        <v>0</v>
      </c>
      <c r="E53" s="113">
        <v>23471</v>
      </c>
      <c r="F53" s="114">
        <f t="shared" si="1"/>
        <v>0.002780419807733929</v>
      </c>
      <c r="G53" s="113">
        <f>SUM('- 43 -'!C53,'- 43 -'!E53,'- 43 -'!G53,'- 43 -'!I53,C53,E53)</f>
        <v>2972059</v>
      </c>
      <c r="H53" s="114">
        <f t="shared" si="2"/>
        <v>0.3520758260557238</v>
      </c>
      <c r="J53" s="194">
        <f>SUM('- 42 -'!G53,G53)</f>
        <v>8441531</v>
      </c>
    </row>
    <row r="54" spans="1:10" ht="12.75">
      <c r="A54" s="115">
        <v>45</v>
      </c>
      <c r="B54" s="116" t="s">
        <v>187</v>
      </c>
      <c r="C54" s="116">
        <v>147542</v>
      </c>
      <c r="D54" s="117">
        <f t="shared" si="0"/>
        <v>0.013240940569677598</v>
      </c>
      <c r="E54" s="116">
        <v>57941</v>
      </c>
      <c r="F54" s="117">
        <f t="shared" si="1"/>
        <v>0.0051998301334378666</v>
      </c>
      <c r="G54" s="116">
        <f>SUM('- 43 -'!C54,'- 43 -'!E54,'- 43 -'!G54,'- 43 -'!I54,C54,E54)</f>
        <v>2680050</v>
      </c>
      <c r="H54" s="117">
        <f t="shared" si="2"/>
        <v>0.2405171596817479</v>
      </c>
      <c r="J54" s="209">
        <f>SUM('- 42 -'!G54,G54)</f>
        <v>11142864</v>
      </c>
    </row>
    <row r="55" spans="1:10" ht="12.75">
      <c r="A55" s="112">
        <v>46</v>
      </c>
      <c r="B55" s="113" t="s">
        <v>188</v>
      </c>
      <c r="C55" s="113">
        <v>963968</v>
      </c>
      <c r="D55" s="114">
        <f t="shared" si="0"/>
        <v>0.09381029993433061</v>
      </c>
      <c r="E55" s="113">
        <v>88970</v>
      </c>
      <c r="F55" s="114">
        <f t="shared" si="1"/>
        <v>0.008658277437796062</v>
      </c>
      <c r="G55" s="113">
        <f>SUM('- 43 -'!C55,'- 43 -'!E55,'- 43 -'!G55,'- 43 -'!I55,C55,E55)</f>
        <v>4006176</v>
      </c>
      <c r="H55" s="114">
        <f t="shared" si="2"/>
        <v>0.38986830698707514</v>
      </c>
      <c r="J55" s="194">
        <f>SUM('- 42 -'!G55,G55)</f>
        <v>10275716</v>
      </c>
    </row>
    <row r="56" spans="1:10" ht="12.75">
      <c r="A56" s="115">
        <v>47</v>
      </c>
      <c r="B56" s="116" t="s">
        <v>189</v>
      </c>
      <c r="C56" s="116">
        <v>79679</v>
      </c>
      <c r="D56" s="117">
        <f t="shared" si="0"/>
        <v>0.010514895893570181</v>
      </c>
      <c r="E56" s="116">
        <v>56344</v>
      </c>
      <c r="F56" s="117">
        <f t="shared" si="1"/>
        <v>0.00743547602539337</v>
      </c>
      <c r="G56" s="116">
        <f>SUM('- 43 -'!C56,'- 43 -'!E56,'- 43 -'!G56,'- 43 -'!I56,C56,E56)</f>
        <v>2459307</v>
      </c>
      <c r="H56" s="117">
        <f t="shared" si="2"/>
        <v>0.3245441970321967</v>
      </c>
      <c r="J56" s="209">
        <f>SUM('- 42 -'!G56,G56)</f>
        <v>7577726</v>
      </c>
    </row>
    <row r="57" spans="1:10" ht="12.75">
      <c r="A57" s="112">
        <v>48</v>
      </c>
      <c r="B57" s="113" t="s">
        <v>190</v>
      </c>
      <c r="C57" s="113">
        <v>2902516</v>
      </c>
      <c r="D57" s="114">
        <f t="shared" si="0"/>
        <v>0.053562747328428535</v>
      </c>
      <c r="E57" s="113">
        <v>180145</v>
      </c>
      <c r="F57" s="114">
        <f t="shared" si="1"/>
        <v>0.003324378269570179</v>
      </c>
      <c r="G57" s="113">
        <f>SUM('- 43 -'!C57,'- 43 -'!E57,'- 43 -'!G57,'- 43 -'!I57,C57,E57)</f>
        <v>27035598</v>
      </c>
      <c r="H57" s="114">
        <f t="shared" si="2"/>
        <v>0.4989122900776319</v>
      </c>
      <c r="J57" s="194">
        <f>SUM('- 42 -'!G57,G57)</f>
        <v>54189080</v>
      </c>
    </row>
    <row r="58" spans="1:10" ht="12.75">
      <c r="A58" s="115">
        <v>49</v>
      </c>
      <c r="B58" s="116" t="s">
        <v>191</v>
      </c>
      <c r="C58" s="116">
        <v>-5800</v>
      </c>
      <c r="D58" s="117">
        <f t="shared" si="0"/>
        <v>-0.00020064014584463016</v>
      </c>
      <c r="E58" s="116">
        <v>129729</v>
      </c>
      <c r="F58" s="117">
        <f t="shared" si="1"/>
        <v>0.00448773197935828</v>
      </c>
      <c r="G58" s="116">
        <f>SUM('- 43 -'!C58,'- 43 -'!E58,'- 43 -'!G58,'- 43 -'!I58,C58,E58)</f>
        <v>10473132</v>
      </c>
      <c r="H58" s="117">
        <f t="shared" si="2"/>
        <v>0.36229840205690744</v>
      </c>
      <c r="J58" s="209">
        <f>SUM('- 42 -'!G58,G58)</f>
        <v>28907475</v>
      </c>
    </row>
    <row r="59" spans="1:10" ht="12.75">
      <c r="A59" s="112">
        <v>2264</v>
      </c>
      <c r="B59" s="113" t="s">
        <v>192</v>
      </c>
      <c r="C59" s="113">
        <v>13310</v>
      </c>
      <c r="D59" s="114">
        <f t="shared" si="0"/>
        <v>0.008087198347805429</v>
      </c>
      <c r="E59" s="113">
        <v>70480</v>
      </c>
      <c r="F59" s="114">
        <f t="shared" si="1"/>
        <v>0.04282387224292461</v>
      </c>
      <c r="G59" s="113">
        <f>SUM('- 43 -'!C59,'- 43 -'!E59,'- 43 -'!G59,'- 43 -'!I59,C59,E59)</f>
        <v>494590</v>
      </c>
      <c r="H59" s="114">
        <f t="shared" si="2"/>
        <v>0.3005144576139058</v>
      </c>
      <c r="J59" s="194">
        <f>SUM('- 42 -'!G59,G59)</f>
        <v>1645811</v>
      </c>
    </row>
    <row r="60" spans="1:10" ht="12.75">
      <c r="A60" s="115">
        <v>2309</v>
      </c>
      <c r="B60" s="116" t="s">
        <v>193</v>
      </c>
      <c r="C60" s="116">
        <v>0</v>
      </c>
      <c r="D60" s="117">
        <f t="shared" si="0"/>
        <v>0</v>
      </c>
      <c r="E60" s="116">
        <v>35083</v>
      </c>
      <c r="F60" s="117">
        <f t="shared" si="1"/>
        <v>0.017242023297348356</v>
      </c>
      <c r="G60" s="116">
        <f>SUM('- 43 -'!C60,'- 43 -'!E60,'- 43 -'!G60,'- 43 -'!I60,C60,E60)</f>
        <v>583828</v>
      </c>
      <c r="H60" s="117">
        <f t="shared" si="2"/>
        <v>0.2869303074892197</v>
      </c>
      <c r="J60" s="209">
        <f>SUM('- 42 -'!G60,G60)</f>
        <v>2034738</v>
      </c>
    </row>
    <row r="61" spans="1:10" ht="12.75">
      <c r="A61" s="112">
        <v>2312</v>
      </c>
      <c r="B61" s="113" t="s">
        <v>194</v>
      </c>
      <c r="C61" s="113">
        <v>0</v>
      </c>
      <c r="D61" s="114">
        <f t="shared" si="0"/>
        <v>0</v>
      </c>
      <c r="E61" s="113">
        <v>113134</v>
      </c>
      <c r="F61" s="114">
        <f t="shared" si="1"/>
        <v>0.06706041210494557</v>
      </c>
      <c r="G61" s="113">
        <f>SUM('- 43 -'!C61,'- 43 -'!E61,'- 43 -'!G61,'- 43 -'!I61,C61,E61)</f>
        <v>219685</v>
      </c>
      <c r="H61" s="114">
        <f t="shared" si="2"/>
        <v>0.13021873736697162</v>
      </c>
      <c r="J61" s="194">
        <f>SUM('- 42 -'!G61,G61)</f>
        <v>1687046</v>
      </c>
    </row>
    <row r="62" spans="1:10" ht="12.75">
      <c r="A62" s="115">
        <v>2355</v>
      </c>
      <c r="B62" s="116" t="s">
        <v>196</v>
      </c>
      <c r="C62" s="116">
        <v>9688</v>
      </c>
      <c r="D62" s="117">
        <f t="shared" si="0"/>
        <v>0.00041753176579346874</v>
      </c>
      <c r="E62" s="116">
        <v>317226</v>
      </c>
      <c r="F62" s="117">
        <f t="shared" si="1"/>
        <v>0.01367175185132111</v>
      </c>
      <c r="G62" s="116">
        <f>SUM('- 43 -'!C62,'- 43 -'!E62,'- 43 -'!G62,'- 43 -'!I62,C62,E62)</f>
        <v>7762292</v>
      </c>
      <c r="H62" s="117">
        <f t="shared" si="2"/>
        <v>0.3345379320153299</v>
      </c>
      <c r="J62" s="209">
        <f>SUM('- 42 -'!G62,G62)</f>
        <v>23203025</v>
      </c>
    </row>
    <row r="63" spans="1:10" ht="12.75">
      <c r="A63" s="112">
        <v>2439</v>
      </c>
      <c r="B63" s="113" t="s">
        <v>197</v>
      </c>
      <c r="C63" s="113">
        <v>0</v>
      </c>
      <c r="D63" s="114">
        <f t="shared" si="0"/>
        <v>0</v>
      </c>
      <c r="E63" s="113">
        <v>1780.49</v>
      </c>
      <c r="F63" s="114">
        <f t="shared" si="1"/>
        <v>0.0017139944209240456</v>
      </c>
      <c r="G63" s="113">
        <f>SUM('- 43 -'!C63,'- 43 -'!E63,'- 43 -'!G63,'- 43 -'!I63,C63,E63)</f>
        <v>198551.68</v>
      </c>
      <c r="H63" s="114">
        <f t="shared" si="2"/>
        <v>0.19113641288920263</v>
      </c>
      <c r="J63" s="194">
        <f>SUM('- 42 -'!G63,G63)</f>
        <v>1038795.6799999999</v>
      </c>
    </row>
    <row r="64" spans="1:10" ht="12.75">
      <c r="A64" s="115">
        <v>2460</v>
      </c>
      <c r="B64" s="116" t="s">
        <v>198</v>
      </c>
      <c r="C64" s="116">
        <v>0</v>
      </c>
      <c r="D64" s="117">
        <f t="shared" si="0"/>
        <v>0</v>
      </c>
      <c r="E64" s="116">
        <v>31262</v>
      </c>
      <c r="F64" s="117">
        <f t="shared" si="1"/>
        <v>0.011996784177230976</v>
      </c>
      <c r="G64" s="116">
        <f>SUM('- 43 -'!C64,'- 43 -'!E64,'- 43 -'!G64,'- 43 -'!I64,C64,E64)</f>
        <v>880049</v>
      </c>
      <c r="H64" s="117">
        <f t="shared" si="2"/>
        <v>0.3377185694577424</v>
      </c>
      <c r="J64" s="209">
        <f>SUM('- 42 -'!G64,G64)</f>
        <v>2605865</v>
      </c>
    </row>
    <row r="65" spans="1:10" ht="12.75">
      <c r="A65" s="112">
        <v>3000</v>
      </c>
      <c r="B65" s="113" t="s">
        <v>199</v>
      </c>
      <c r="C65" s="113">
        <v>976032</v>
      </c>
      <c r="D65" s="114">
        <f t="shared" si="0"/>
        <v>0.18577165225143674</v>
      </c>
      <c r="E65" s="113">
        <v>26980</v>
      </c>
      <c r="F65" s="114">
        <f t="shared" si="1"/>
        <v>0.005135199642781961</v>
      </c>
      <c r="G65" s="113">
        <f>SUM('- 43 -'!C65,'- 43 -'!E65,'- 43 -'!G65,'- 43 -'!I65,C65,E65)</f>
        <v>4011841</v>
      </c>
      <c r="H65" s="114">
        <f t="shared" si="2"/>
        <v>0.7635880085284665</v>
      </c>
      <c r="J65" s="194">
        <f>SUM('- 42 -'!G65,G65)</f>
        <v>5253934</v>
      </c>
    </row>
    <row r="66" spans="4:10" ht="4.5" customHeight="1">
      <c r="D66" s="118"/>
      <c r="F66" s="118"/>
      <c r="H66" s="118"/>
      <c r="J66" s="170"/>
    </row>
    <row r="67" spans="1:10" ht="12.75">
      <c r="A67" s="119"/>
      <c r="B67" s="24" t="s">
        <v>200</v>
      </c>
      <c r="C67" s="24">
        <f>SUM(C11:C65)</f>
        <v>11931444</v>
      </c>
      <c r="D67" s="120">
        <f>C67/$J67</f>
        <v>0.010404199849604074</v>
      </c>
      <c r="E67" s="24">
        <f>SUM(E11:E65)</f>
        <v>5717579.77</v>
      </c>
      <c r="F67" s="120">
        <f>E67/$J67</f>
        <v>0.004985720302013176</v>
      </c>
      <c r="G67" s="24">
        <f>SUM(G11:G65)</f>
        <v>435968752.29</v>
      </c>
      <c r="H67" s="120">
        <f>G67/$J67</f>
        <v>0.38016404611274995</v>
      </c>
      <c r="J67" s="90">
        <f>SUM(J11:J65)</f>
        <v>1146791120.1699998</v>
      </c>
    </row>
    <row r="68" spans="4:8" ht="4.5" customHeight="1">
      <c r="D68" s="118"/>
      <c r="F68" s="118"/>
      <c r="H68" s="118"/>
    </row>
    <row r="69" spans="1:10" ht="12.75">
      <c r="A69" s="115">
        <v>2155</v>
      </c>
      <c r="B69" s="116" t="s">
        <v>201</v>
      </c>
      <c r="C69" s="116">
        <v>988265</v>
      </c>
      <c r="D69" s="117">
        <f>C69/J69</f>
        <v>0.7888548101333318</v>
      </c>
      <c r="E69" s="116">
        <v>8174</v>
      </c>
      <c r="F69" s="117">
        <f>E69/J69</f>
        <v>0.0065246661756005265</v>
      </c>
      <c r="G69" s="116">
        <f>SUM('- 43 -'!C69,'- 43 -'!E69,'- 43 -'!G69,'- 43 -'!I69,C69,E69)</f>
        <v>1101419.4</v>
      </c>
      <c r="H69" s="117">
        <f>G69/J69</f>
        <v>0.8791771353474708</v>
      </c>
      <c r="J69" s="116">
        <f>SUM('- 42 -'!G69,G69)</f>
        <v>1252784.4</v>
      </c>
    </row>
    <row r="70" spans="1:10" ht="12.75">
      <c r="A70" s="112">
        <v>2408</v>
      </c>
      <c r="B70" s="113" t="s">
        <v>203</v>
      </c>
      <c r="C70" s="113">
        <v>25505</v>
      </c>
      <c r="D70" s="114">
        <f>C70/J70</f>
        <v>0.010702796700995627</v>
      </c>
      <c r="E70" s="113">
        <v>7509</v>
      </c>
      <c r="F70" s="114">
        <f>E70/J70</f>
        <v>0.003151040989130608</v>
      </c>
      <c r="G70" s="113">
        <f>SUM('- 43 -'!C70,'- 43 -'!E70,'- 43 -'!G70,'- 43 -'!I70,C70,E70)</f>
        <v>1975786</v>
      </c>
      <c r="H70" s="114">
        <f>G70/J70</f>
        <v>0.8291094249234795</v>
      </c>
      <c r="J70" s="194">
        <f>SUM('- 42 -'!G70,G70)</f>
        <v>2383022</v>
      </c>
    </row>
    <row r="71" ht="6.75" customHeight="1"/>
    <row r="72" spans="1:10" ht="12" customHeight="1">
      <c r="A72" s="5"/>
      <c r="B72" s="5"/>
      <c r="C72" s="20"/>
      <c r="D72" s="20"/>
      <c r="E72" s="20"/>
      <c r="F72" s="20"/>
      <c r="G72" s="20"/>
      <c r="H72" s="20"/>
      <c r="I72" s="20"/>
      <c r="J72" s="210"/>
    </row>
    <row r="73" spans="1:10" ht="12" customHeight="1">
      <c r="A73" s="5"/>
      <c r="B73" s="5"/>
      <c r="C73" s="20"/>
      <c r="D73" s="20"/>
      <c r="E73" s="20"/>
      <c r="F73" s="20"/>
      <c r="G73" s="20"/>
      <c r="H73" s="20"/>
      <c r="I73" s="20"/>
      <c r="J73" s="20"/>
    </row>
    <row r="74" spans="1:10" ht="12" customHeight="1">
      <c r="A74" s="5"/>
      <c r="B74" s="5"/>
      <c r="C74" s="20"/>
      <c r="D74" s="20"/>
      <c r="E74" s="20"/>
      <c r="F74" s="20"/>
      <c r="G74" s="20"/>
      <c r="H74" s="20"/>
      <c r="I74" s="20"/>
      <c r="J74" s="20"/>
    </row>
    <row r="75" spans="1:10" ht="12" customHeight="1">
      <c r="A75" s="5"/>
      <c r="B75" s="5"/>
      <c r="C75" s="20"/>
      <c r="D75" s="20"/>
      <c r="E75" s="20"/>
      <c r="F75" s="20"/>
      <c r="G75" s="20"/>
      <c r="H75" s="20"/>
      <c r="I75" s="20"/>
      <c r="J75" s="20"/>
    </row>
    <row r="76" spans="1:10" ht="12" customHeight="1">
      <c r="A76" s="5"/>
      <c r="B76" s="5"/>
      <c r="C76" s="20"/>
      <c r="D76" s="20"/>
      <c r="E76" s="20"/>
      <c r="F76" s="20"/>
      <c r="G76" s="20"/>
      <c r="H76" s="20"/>
      <c r="I76" s="20"/>
      <c r="J76" s="20"/>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J76"/>
  <sheetViews>
    <sheetView showGridLines="0" showZeros="0" workbookViewId="0" topLeftCell="A1">
      <selection activeCell="A1" sqref="A1"/>
    </sheetView>
  </sheetViews>
  <sheetFormatPr defaultColWidth="12.83203125" defaultRowHeight="12"/>
  <cols>
    <col min="1" max="1" width="6.83203125" style="20" customWidth="1"/>
    <col min="2" max="2" width="33.83203125" style="20" customWidth="1"/>
    <col min="3" max="3" width="13.83203125" style="20" customWidth="1"/>
    <col min="4" max="4" width="11.83203125" style="20" customWidth="1"/>
    <col min="5" max="5" width="14.83203125" style="20" customWidth="1"/>
    <col min="6" max="6" width="13.83203125" style="20" customWidth="1"/>
    <col min="7" max="7" width="11.83203125" style="20" customWidth="1"/>
    <col min="8" max="8" width="14.83203125" style="20" customWidth="1"/>
    <col min="9" max="9" width="13.83203125" style="20" customWidth="1"/>
    <col min="10" max="10" width="11.83203125" style="20" customWidth="1"/>
    <col min="11" max="16384" width="12.83203125" style="20" customWidth="1"/>
  </cols>
  <sheetData>
    <row r="1" spans="2:10" ht="6.75" customHeight="1">
      <c r="B1" s="27"/>
      <c r="C1" s="28"/>
      <c r="D1" s="28"/>
      <c r="E1" s="28"/>
      <c r="F1" s="28"/>
      <c r="G1" s="28"/>
      <c r="H1" s="28"/>
      <c r="I1" s="28"/>
      <c r="J1" s="28"/>
    </row>
    <row r="2" spans="1:10" ht="12.75">
      <c r="A2" s="7"/>
      <c r="B2" s="29"/>
      <c r="C2" s="30" t="s">
        <v>375</v>
      </c>
      <c r="D2" s="30"/>
      <c r="E2" s="30"/>
      <c r="F2" s="30"/>
      <c r="G2" s="30"/>
      <c r="H2" s="30"/>
      <c r="I2" s="32"/>
      <c r="J2" s="33" t="s">
        <v>376</v>
      </c>
    </row>
    <row r="3" spans="1:10" ht="12.75">
      <c r="A3" s="8"/>
      <c r="B3" s="34"/>
      <c r="C3" s="314" t="str">
        <f>"ACTUAL SEPTEMBER 30, "&amp;REPLACE(REPLACE(YEAR,1,22,""),5,3,"")</f>
        <v>ACTUAL SEPTEMBER 30, 1997</v>
      </c>
      <c r="D3" s="35"/>
      <c r="E3" s="314"/>
      <c r="F3" s="35"/>
      <c r="G3" s="314"/>
      <c r="H3" s="35"/>
      <c r="I3" s="36"/>
      <c r="J3" s="37"/>
    </row>
    <row r="4" spans="1:10" ht="12.75">
      <c r="A4" s="9"/>
      <c r="C4" s="28"/>
      <c r="D4" s="28"/>
      <c r="E4" s="28"/>
      <c r="F4" s="28"/>
      <c r="G4" s="28"/>
      <c r="H4" s="315"/>
      <c r="I4" s="28"/>
      <c r="J4" s="28"/>
    </row>
    <row r="5" spans="1:10" ht="12.75">
      <c r="A5" s="9"/>
      <c r="C5" s="28"/>
      <c r="D5" s="28"/>
      <c r="E5" s="28"/>
      <c r="F5" s="28"/>
      <c r="G5" s="28"/>
      <c r="H5" s="28"/>
      <c r="I5" s="28"/>
      <c r="J5" s="28"/>
    </row>
    <row r="6" spans="1:10" ht="12.75">
      <c r="A6" s="9"/>
      <c r="C6" s="316" t="s">
        <v>71</v>
      </c>
      <c r="D6" s="317"/>
      <c r="E6" s="317"/>
      <c r="F6" s="317"/>
      <c r="G6" s="317"/>
      <c r="H6" s="317"/>
      <c r="I6" s="317"/>
      <c r="J6" s="318"/>
    </row>
    <row r="7" spans="3:10" ht="12.75">
      <c r="C7" s="319" t="s">
        <v>377</v>
      </c>
      <c r="D7" s="320"/>
      <c r="E7" s="320"/>
      <c r="F7" s="321" t="s">
        <v>378</v>
      </c>
      <c r="G7" s="320"/>
      <c r="H7" s="320"/>
      <c r="I7" s="320"/>
      <c r="J7" s="322"/>
    </row>
    <row r="8" spans="1:10" ht="12.75">
      <c r="A8" s="53"/>
      <c r="B8" s="54"/>
      <c r="C8" s="323" t="s">
        <v>103</v>
      </c>
      <c r="D8" s="324" t="s">
        <v>3</v>
      </c>
      <c r="E8" s="323" t="s">
        <v>104</v>
      </c>
      <c r="F8" s="325" t="s">
        <v>103</v>
      </c>
      <c r="G8" s="324" t="s">
        <v>3</v>
      </c>
      <c r="H8" s="323" t="s">
        <v>104</v>
      </c>
      <c r="I8" s="323" t="s">
        <v>66</v>
      </c>
      <c r="J8" s="326" t="s">
        <v>3</v>
      </c>
    </row>
    <row r="9" spans="1:10" ht="12.75">
      <c r="A9" s="60" t="s">
        <v>121</v>
      </c>
      <c r="B9" s="61" t="s">
        <v>122</v>
      </c>
      <c r="C9" s="327" t="s">
        <v>126</v>
      </c>
      <c r="D9" s="327" t="s">
        <v>44</v>
      </c>
      <c r="E9" s="327" t="s">
        <v>127</v>
      </c>
      <c r="F9" s="328" t="s">
        <v>126</v>
      </c>
      <c r="G9" s="327" t="s">
        <v>44</v>
      </c>
      <c r="H9" s="327" t="s">
        <v>127</v>
      </c>
      <c r="I9" s="327" t="s">
        <v>128</v>
      </c>
      <c r="J9" s="329" t="s">
        <v>79</v>
      </c>
    </row>
    <row r="10" spans="1:10" ht="4.5" customHeight="1">
      <c r="A10" s="86"/>
      <c r="B10" s="86"/>
      <c r="C10" s="122"/>
      <c r="D10" s="122"/>
      <c r="E10" s="122"/>
      <c r="F10" s="122"/>
      <c r="G10" s="122"/>
      <c r="H10" s="122"/>
      <c r="I10" s="122"/>
      <c r="J10" s="122"/>
    </row>
    <row r="11" spans="1:10" ht="12.75">
      <c r="A11" s="12">
        <v>1</v>
      </c>
      <c r="B11" s="13" t="s">
        <v>144</v>
      </c>
      <c r="C11" s="330">
        <v>21639.8</v>
      </c>
      <c r="D11" s="330">
        <v>0</v>
      </c>
      <c r="E11" s="330">
        <v>872</v>
      </c>
      <c r="F11" s="331">
        <v>3463.5</v>
      </c>
      <c r="G11" s="332">
        <v>0</v>
      </c>
      <c r="H11" s="332">
        <v>1458.5</v>
      </c>
      <c r="I11" s="333">
        <v>298.5</v>
      </c>
      <c r="J11" s="334">
        <f>SUM(C11:I11)</f>
        <v>27732.3</v>
      </c>
    </row>
    <row r="12" spans="1:10" ht="12.75">
      <c r="A12" s="16">
        <v>2</v>
      </c>
      <c r="B12" s="17" t="s">
        <v>145</v>
      </c>
      <c r="C12" s="335">
        <v>6393.6</v>
      </c>
      <c r="D12" s="335">
        <v>0</v>
      </c>
      <c r="E12" s="335">
        <v>635.5</v>
      </c>
      <c r="F12" s="336">
        <v>861.33</v>
      </c>
      <c r="G12" s="337">
        <v>0</v>
      </c>
      <c r="H12" s="337">
        <v>522</v>
      </c>
      <c r="I12" s="338">
        <v>0</v>
      </c>
      <c r="J12" s="339">
        <f aca="true" t="shared" si="0" ref="J12:J65">SUM(C12:I12)</f>
        <v>8412.43</v>
      </c>
    </row>
    <row r="13" spans="1:10" ht="12.75">
      <c r="A13" s="12">
        <v>3</v>
      </c>
      <c r="B13" s="13" t="s">
        <v>146</v>
      </c>
      <c r="C13" s="330">
        <v>2786</v>
      </c>
      <c r="D13" s="330">
        <v>0</v>
      </c>
      <c r="E13" s="330">
        <v>114</v>
      </c>
      <c r="F13" s="331">
        <v>2204</v>
      </c>
      <c r="G13" s="332">
        <v>0</v>
      </c>
      <c r="H13" s="332">
        <v>1081</v>
      </c>
      <c r="I13" s="333">
        <v>0</v>
      </c>
      <c r="J13" s="334">
        <f t="shared" si="0"/>
        <v>6185</v>
      </c>
    </row>
    <row r="14" spans="1:10" ht="12.75">
      <c r="A14" s="16">
        <v>4</v>
      </c>
      <c r="B14" s="17" t="s">
        <v>147</v>
      </c>
      <c r="C14" s="335">
        <v>3021.5</v>
      </c>
      <c r="D14" s="335">
        <v>351.5</v>
      </c>
      <c r="E14" s="335">
        <v>1209</v>
      </c>
      <c r="F14" s="336">
        <v>0</v>
      </c>
      <c r="G14" s="337">
        <v>0</v>
      </c>
      <c r="H14" s="337">
        <v>0</v>
      </c>
      <c r="I14" s="338">
        <v>0</v>
      </c>
      <c r="J14" s="339">
        <f t="shared" si="0"/>
        <v>4582</v>
      </c>
    </row>
    <row r="15" spans="1:10" ht="12.75">
      <c r="A15" s="12">
        <v>5</v>
      </c>
      <c r="B15" s="13" t="s">
        <v>148</v>
      </c>
      <c r="C15" s="330">
        <v>4943</v>
      </c>
      <c r="D15" s="330">
        <v>0</v>
      </c>
      <c r="E15" s="330">
        <v>833.5</v>
      </c>
      <c r="F15" s="331">
        <v>736.1</v>
      </c>
      <c r="G15" s="332">
        <v>0</v>
      </c>
      <c r="H15" s="332">
        <v>200</v>
      </c>
      <c r="I15" s="333">
        <v>0</v>
      </c>
      <c r="J15" s="334">
        <f t="shared" si="0"/>
        <v>6712.6</v>
      </c>
    </row>
    <row r="16" spans="1:10" ht="12.75">
      <c r="A16" s="16">
        <v>6</v>
      </c>
      <c r="B16" s="17" t="s">
        <v>149</v>
      </c>
      <c r="C16" s="335">
        <v>7103</v>
      </c>
      <c r="D16" s="335">
        <v>0</v>
      </c>
      <c r="E16" s="335">
        <v>1956</v>
      </c>
      <c r="F16" s="336">
        <v>0</v>
      </c>
      <c r="G16" s="337">
        <v>0</v>
      </c>
      <c r="H16" s="337">
        <v>0</v>
      </c>
      <c r="I16" s="338">
        <v>0</v>
      </c>
      <c r="J16" s="339">
        <f t="shared" si="0"/>
        <v>9059</v>
      </c>
    </row>
    <row r="17" spans="1:10" ht="12.75">
      <c r="A17" s="12">
        <v>8</v>
      </c>
      <c r="B17" s="13" t="s">
        <v>150</v>
      </c>
      <c r="C17" s="330">
        <v>691</v>
      </c>
      <c r="D17" s="330">
        <v>0</v>
      </c>
      <c r="E17" s="330">
        <v>218</v>
      </c>
      <c r="F17" s="331">
        <v>0</v>
      </c>
      <c r="G17" s="332">
        <v>0</v>
      </c>
      <c r="H17" s="332">
        <v>0</v>
      </c>
      <c r="I17" s="333">
        <v>0</v>
      </c>
      <c r="J17" s="334">
        <f t="shared" si="0"/>
        <v>909</v>
      </c>
    </row>
    <row r="18" spans="1:10" ht="12.75">
      <c r="A18" s="16">
        <v>9</v>
      </c>
      <c r="B18" s="17" t="s">
        <v>151</v>
      </c>
      <c r="C18" s="335">
        <v>7051</v>
      </c>
      <c r="D18" s="335">
        <v>0</v>
      </c>
      <c r="E18" s="335">
        <v>0</v>
      </c>
      <c r="F18" s="336">
        <v>2998</v>
      </c>
      <c r="G18" s="337">
        <v>0</v>
      </c>
      <c r="H18" s="337">
        <v>1385</v>
      </c>
      <c r="I18" s="338">
        <v>628.5</v>
      </c>
      <c r="J18" s="339">
        <f t="shared" si="0"/>
        <v>12062.5</v>
      </c>
    </row>
    <row r="19" spans="1:10" ht="12.75">
      <c r="A19" s="12">
        <v>10</v>
      </c>
      <c r="B19" s="13" t="s">
        <v>152</v>
      </c>
      <c r="C19" s="330">
        <v>4683.9</v>
      </c>
      <c r="D19" s="330">
        <v>0</v>
      </c>
      <c r="E19" s="330">
        <v>212</v>
      </c>
      <c r="F19" s="331">
        <v>2554</v>
      </c>
      <c r="G19" s="332">
        <v>0</v>
      </c>
      <c r="H19" s="332">
        <v>801</v>
      </c>
      <c r="I19" s="333">
        <v>266</v>
      </c>
      <c r="J19" s="334">
        <f t="shared" si="0"/>
        <v>8516.9</v>
      </c>
    </row>
    <row r="20" spans="1:10" ht="12.75">
      <c r="A20" s="16">
        <v>11</v>
      </c>
      <c r="B20" s="17" t="s">
        <v>153</v>
      </c>
      <c r="C20" s="335">
        <v>3032.4</v>
      </c>
      <c r="D20" s="335">
        <v>0</v>
      </c>
      <c r="E20" s="335">
        <v>185</v>
      </c>
      <c r="F20" s="336">
        <v>905</v>
      </c>
      <c r="G20" s="337">
        <v>0</v>
      </c>
      <c r="H20" s="337">
        <v>81</v>
      </c>
      <c r="I20" s="338">
        <v>123</v>
      </c>
      <c r="J20" s="339">
        <f t="shared" si="0"/>
        <v>4326.4</v>
      </c>
    </row>
    <row r="21" spans="1:10" ht="12.75">
      <c r="A21" s="12">
        <v>12</v>
      </c>
      <c r="B21" s="13" t="s">
        <v>154</v>
      </c>
      <c r="C21" s="330">
        <v>5393.5</v>
      </c>
      <c r="D21" s="330">
        <v>0</v>
      </c>
      <c r="E21" s="330">
        <v>1143</v>
      </c>
      <c r="F21" s="331">
        <v>802</v>
      </c>
      <c r="G21" s="332">
        <v>0</v>
      </c>
      <c r="H21" s="332">
        <v>207</v>
      </c>
      <c r="I21" s="333">
        <v>138.5</v>
      </c>
      <c r="J21" s="334">
        <f t="shared" si="0"/>
        <v>7684</v>
      </c>
    </row>
    <row r="22" spans="1:10" ht="12.75">
      <c r="A22" s="16">
        <v>13</v>
      </c>
      <c r="B22" s="17" t="s">
        <v>155</v>
      </c>
      <c r="C22" s="335">
        <v>1928.5</v>
      </c>
      <c r="D22" s="335">
        <v>0</v>
      </c>
      <c r="E22" s="335">
        <v>62</v>
      </c>
      <c r="F22" s="336">
        <v>715</v>
      </c>
      <c r="G22" s="337">
        <v>236</v>
      </c>
      <c r="H22" s="337">
        <v>0</v>
      </c>
      <c r="I22" s="338">
        <v>0</v>
      </c>
      <c r="J22" s="339">
        <f t="shared" si="0"/>
        <v>2941.5</v>
      </c>
    </row>
    <row r="23" spans="1:10" ht="12.75">
      <c r="A23" s="12">
        <v>14</v>
      </c>
      <c r="B23" s="13" t="s">
        <v>156</v>
      </c>
      <c r="C23" s="330">
        <v>1336.7</v>
      </c>
      <c r="D23" s="330">
        <v>0</v>
      </c>
      <c r="E23" s="330">
        <v>518.5</v>
      </c>
      <c r="F23" s="331">
        <v>1040.4</v>
      </c>
      <c r="G23" s="332">
        <v>0</v>
      </c>
      <c r="H23" s="332">
        <v>686.2</v>
      </c>
      <c r="I23" s="333">
        <v>0</v>
      </c>
      <c r="J23" s="334">
        <f t="shared" si="0"/>
        <v>3581.8</v>
      </c>
    </row>
    <row r="24" spans="1:10" ht="12.75">
      <c r="A24" s="16">
        <v>15</v>
      </c>
      <c r="B24" s="17" t="s">
        <v>157</v>
      </c>
      <c r="C24" s="335">
        <v>5184</v>
      </c>
      <c r="D24" s="335">
        <v>0</v>
      </c>
      <c r="E24" s="335">
        <v>0</v>
      </c>
      <c r="F24" s="336">
        <v>0</v>
      </c>
      <c r="G24" s="337">
        <v>0</v>
      </c>
      <c r="H24" s="337">
        <v>0</v>
      </c>
      <c r="I24" s="338">
        <v>0</v>
      </c>
      <c r="J24" s="339">
        <f t="shared" si="0"/>
        <v>5184</v>
      </c>
    </row>
    <row r="25" spans="1:10" ht="12.75">
      <c r="A25" s="12">
        <v>16</v>
      </c>
      <c r="B25" s="13" t="s">
        <v>158</v>
      </c>
      <c r="C25" s="330">
        <v>688.2</v>
      </c>
      <c r="D25" s="330">
        <v>0</v>
      </c>
      <c r="E25" s="330">
        <v>0</v>
      </c>
      <c r="F25" s="331">
        <v>0</v>
      </c>
      <c r="G25" s="332">
        <v>0</v>
      </c>
      <c r="H25" s="332">
        <v>0</v>
      </c>
      <c r="I25" s="333">
        <v>0</v>
      </c>
      <c r="J25" s="334">
        <f t="shared" si="0"/>
        <v>688.2</v>
      </c>
    </row>
    <row r="26" spans="1:10" ht="12.75">
      <c r="A26" s="16">
        <v>17</v>
      </c>
      <c r="B26" s="17" t="s">
        <v>159</v>
      </c>
      <c r="C26" s="335">
        <v>24</v>
      </c>
      <c r="D26" s="335">
        <v>288.5</v>
      </c>
      <c r="E26" s="335">
        <v>227</v>
      </c>
      <c r="F26" s="336">
        <v>0</v>
      </c>
      <c r="G26" s="337">
        <v>0</v>
      </c>
      <c r="H26" s="337">
        <v>0</v>
      </c>
      <c r="I26" s="338">
        <v>0</v>
      </c>
      <c r="J26" s="339">
        <f t="shared" si="0"/>
        <v>539.5</v>
      </c>
    </row>
    <row r="27" spans="1:10" ht="12.75">
      <c r="A27" s="12">
        <v>18</v>
      </c>
      <c r="B27" s="13" t="s">
        <v>160</v>
      </c>
      <c r="C27" s="330">
        <v>1369.9</v>
      </c>
      <c r="D27" s="330">
        <v>0</v>
      </c>
      <c r="E27" s="330">
        <v>0</v>
      </c>
      <c r="F27" s="331">
        <v>0</v>
      </c>
      <c r="G27" s="332">
        <v>0</v>
      </c>
      <c r="H27" s="332">
        <v>0</v>
      </c>
      <c r="I27" s="333">
        <v>0</v>
      </c>
      <c r="J27" s="334">
        <f t="shared" si="0"/>
        <v>1369.9</v>
      </c>
    </row>
    <row r="28" spans="1:10" ht="12.75">
      <c r="A28" s="16">
        <v>19</v>
      </c>
      <c r="B28" s="17" t="s">
        <v>161</v>
      </c>
      <c r="C28" s="335">
        <v>1695.5</v>
      </c>
      <c r="D28" s="335">
        <v>0</v>
      </c>
      <c r="E28" s="335">
        <v>0</v>
      </c>
      <c r="F28" s="336">
        <v>0</v>
      </c>
      <c r="G28" s="337">
        <v>0</v>
      </c>
      <c r="H28" s="337">
        <v>0</v>
      </c>
      <c r="I28" s="338">
        <v>0</v>
      </c>
      <c r="J28" s="339">
        <f t="shared" si="0"/>
        <v>1695.5</v>
      </c>
    </row>
    <row r="29" spans="1:10" ht="12.75">
      <c r="A29" s="12">
        <v>20</v>
      </c>
      <c r="B29" s="13" t="s">
        <v>162</v>
      </c>
      <c r="C29" s="330">
        <v>607.5</v>
      </c>
      <c r="D29" s="330">
        <v>0</v>
      </c>
      <c r="E29" s="330">
        <v>154</v>
      </c>
      <c r="F29" s="331">
        <v>159.3</v>
      </c>
      <c r="G29" s="332">
        <v>0</v>
      </c>
      <c r="H29" s="332">
        <v>89</v>
      </c>
      <c r="I29" s="333">
        <v>0</v>
      </c>
      <c r="J29" s="334">
        <f t="shared" si="0"/>
        <v>1009.8</v>
      </c>
    </row>
    <row r="30" spans="1:10" ht="12.75">
      <c r="A30" s="16">
        <v>21</v>
      </c>
      <c r="B30" s="17" t="s">
        <v>163</v>
      </c>
      <c r="C30" s="335">
        <v>3443</v>
      </c>
      <c r="D30" s="335">
        <v>0</v>
      </c>
      <c r="E30" s="335">
        <v>56</v>
      </c>
      <c r="F30" s="336">
        <v>0</v>
      </c>
      <c r="G30" s="337">
        <v>0</v>
      </c>
      <c r="H30" s="337">
        <v>0</v>
      </c>
      <c r="I30" s="338">
        <v>0</v>
      </c>
      <c r="J30" s="339">
        <f t="shared" si="0"/>
        <v>3499</v>
      </c>
    </row>
    <row r="31" spans="1:10" ht="12.75">
      <c r="A31" s="12">
        <v>22</v>
      </c>
      <c r="B31" s="13" t="s">
        <v>164</v>
      </c>
      <c r="C31" s="330">
        <v>1776</v>
      </c>
      <c r="D31" s="330">
        <v>0</v>
      </c>
      <c r="E31" s="330">
        <v>0</v>
      </c>
      <c r="F31" s="331">
        <v>0</v>
      </c>
      <c r="G31" s="332">
        <v>0</v>
      </c>
      <c r="H31" s="332">
        <v>0</v>
      </c>
      <c r="I31" s="333">
        <v>0</v>
      </c>
      <c r="J31" s="334">
        <f t="shared" si="0"/>
        <v>1776</v>
      </c>
    </row>
    <row r="32" spans="1:10" ht="12.75">
      <c r="A32" s="16">
        <v>23</v>
      </c>
      <c r="B32" s="17" t="s">
        <v>165</v>
      </c>
      <c r="C32" s="335">
        <v>1410.5</v>
      </c>
      <c r="D32" s="335">
        <v>0</v>
      </c>
      <c r="E32" s="335">
        <v>0</v>
      </c>
      <c r="F32" s="336">
        <v>0</v>
      </c>
      <c r="G32" s="337">
        <v>0</v>
      </c>
      <c r="H32" s="337">
        <v>0</v>
      </c>
      <c r="I32" s="338">
        <v>0</v>
      </c>
      <c r="J32" s="339">
        <f t="shared" si="0"/>
        <v>1410.5</v>
      </c>
    </row>
    <row r="33" spans="1:10" ht="12.75">
      <c r="A33" s="12">
        <v>24</v>
      </c>
      <c r="B33" s="13" t="s">
        <v>166</v>
      </c>
      <c r="C33" s="330">
        <v>2992.8</v>
      </c>
      <c r="D33" s="330">
        <v>0</v>
      </c>
      <c r="E33" s="330">
        <v>0</v>
      </c>
      <c r="F33" s="331">
        <v>271</v>
      </c>
      <c r="G33" s="332">
        <v>0</v>
      </c>
      <c r="H33" s="332">
        <v>267.5</v>
      </c>
      <c r="I33" s="333">
        <v>0</v>
      </c>
      <c r="J33" s="334">
        <f t="shared" si="0"/>
        <v>3531.3</v>
      </c>
    </row>
    <row r="34" spans="1:10" ht="12.75">
      <c r="A34" s="16">
        <v>25</v>
      </c>
      <c r="B34" s="17" t="s">
        <v>167</v>
      </c>
      <c r="C34" s="335">
        <v>1515.9</v>
      </c>
      <c r="D34" s="335">
        <v>0</v>
      </c>
      <c r="E34" s="335">
        <v>0</v>
      </c>
      <c r="F34" s="336">
        <v>0</v>
      </c>
      <c r="G34" s="337">
        <v>0</v>
      </c>
      <c r="H34" s="337">
        <v>0</v>
      </c>
      <c r="I34" s="338">
        <v>0</v>
      </c>
      <c r="J34" s="339">
        <f t="shared" si="0"/>
        <v>1515.9</v>
      </c>
    </row>
    <row r="35" spans="1:10" ht="12.75">
      <c r="A35" s="12">
        <v>26</v>
      </c>
      <c r="B35" s="13" t="s">
        <v>168</v>
      </c>
      <c r="C35" s="330">
        <v>2429.8</v>
      </c>
      <c r="D35" s="330">
        <v>0</v>
      </c>
      <c r="E35" s="330">
        <v>0</v>
      </c>
      <c r="F35" s="331">
        <v>0</v>
      </c>
      <c r="G35" s="332">
        <v>0</v>
      </c>
      <c r="H35" s="332">
        <v>0</v>
      </c>
      <c r="I35" s="333">
        <v>0</v>
      </c>
      <c r="J35" s="334">
        <f t="shared" si="0"/>
        <v>2429.8</v>
      </c>
    </row>
    <row r="36" spans="1:10" ht="12.75">
      <c r="A36" s="16">
        <v>27</v>
      </c>
      <c r="B36" s="17" t="s">
        <v>169</v>
      </c>
      <c r="C36" s="335">
        <v>778.9</v>
      </c>
      <c r="D36" s="335">
        <v>0</v>
      </c>
      <c r="E36" s="335">
        <v>0</v>
      </c>
      <c r="F36" s="336">
        <v>0</v>
      </c>
      <c r="G36" s="337">
        <v>0</v>
      </c>
      <c r="H36" s="337">
        <v>0</v>
      </c>
      <c r="I36" s="338">
        <v>0</v>
      </c>
      <c r="J36" s="339">
        <f t="shared" si="0"/>
        <v>778.9</v>
      </c>
    </row>
    <row r="37" spans="1:10" ht="12.75">
      <c r="A37" s="12">
        <v>28</v>
      </c>
      <c r="B37" s="13" t="s">
        <v>170</v>
      </c>
      <c r="C37" s="330">
        <v>376.5</v>
      </c>
      <c r="D37" s="330">
        <v>0</v>
      </c>
      <c r="E37" s="330">
        <v>102.5</v>
      </c>
      <c r="F37" s="331">
        <v>192</v>
      </c>
      <c r="G37" s="332">
        <v>219</v>
      </c>
      <c r="H37" s="332">
        <v>0</v>
      </c>
      <c r="I37" s="333">
        <v>0</v>
      </c>
      <c r="J37" s="334">
        <f t="shared" si="0"/>
        <v>890</v>
      </c>
    </row>
    <row r="38" spans="1:10" ht="12.75">
      <c r="A38" s="16">
        <v>29</v>
      </c>
      <c r="B38" s="17" t="s">
        <v>171</v>
      </c>
      <c r="C38" s="335">
        <v>1163.1</v>
      </c>
      <c r="D38" s="335">
        <v>0</v>
      </c>
      <c r="E38" s="335">
        <v>0</v>
      </c>
      <c r="F38" s="336">
        <v>0</v>
      </c>
      <c r="G38" s="337">
        <v>0</v>
      </c>
      <c r="H38" s="337">
        <v>0</v>
      </c>
      <c r="I38" s="338">
        <v>0</v>
      </c>
      <c r="J38" s="339">
        <f t="shared" si="0"/>
        <v>1163.1</v>
      </c>
    </row>
    <row r="39" spans="1:10" ht="12.75">
      <c r="A39" s="12">
        <v>30</v>
      </c>
      <c r="B39" s="13" t="s">
        <v>172</v>
      </c>
      <c r="C39" s="330">
        <v>1340.8</v>
      </c>
      <c r="D39" s="330">
        <v>0</v>
      </c>
      <c r="E39" s="330">
        <v>0</v>
      </c>
      <c r="F39" s="331">
        <v>0</v>
      </c>
      <c r="G39" s="332">
        <v>0</v>
      </c>
      <c r="H39" s="332">
        <v>0</v>
      </c>
      <c r="I39" s="333">
        <v>0</v>
      </c>
      <c r="J39" s="334">
        <f t="shared" si="0"/>
        <v>1340.8</v>
      </c>
    </row>
    <row r="40" spans="1:10" ht="12.75">
      <c r="A40" s="16">
        <v>31</v>
      </c>
      <c r="B40" s="17" t="s">
        <v>173</v>
      </c>
      <c r="C40" s="335">
        <v>1584</v>
      </c>
      <c r="D40" s="335">
        <v>0</v>
      </c>
      <c r="E40" s="335">
        <v>0</v>
      </c>
      <c r="F40" s="336">
        <v>0</v>
      </c>
      <c r="G40" s="337">
        <v>0</v>
      </c>
      <c r="H40" s="337">
        <v>0</v>
      </c>
      <c r="I40" s="338">
        <v>0</v>
      </c>
      <c r="J40" s="339">
        <f t="shared" si="0"/>
        <v>1584</v>
      </c>
    </row>
    <row r="41" spans="1:10" ht="12.75">
      <c r="A41" s="12">
        <v>32</v>
      </c>
      <c r="B41" s="13" t="s">
        <v>174</v>
      </c>
      <c r="C41" s="330">
        <v>486.5</v>
      </c>
      <c r="D41" s="330">
        <v>40.5</v>
      </c>
      <c r="E41" s="330">
        <v>0</v>
      </c>
      <c r="F41" s="331">
        <v>225</v>
      </c>
      <c r="G41" s="332">
        <v>126</v>
      </c>
      <c r="H41" s="332">
        <v>0</v>
      </c>
      <c r="I41" s="333">
        <v>0</v>
      </c>
      <c r="J41" s="334">
        <f t="shared" si="0"/>
        <v>878</v>
      </c>
    </row>
    <row r="42" spans="1:10" ht="12.75">
      <c r="A42" s="16">
        <v>33</v>
      </c>
      <c r="B42" s="17" t="s">
        <v>175</v>
      </c>
      <c r="C42" s="335">
        <v>1233.9</v>
      </c>
      <c r="D42" s="335">
        <v>0</v>
      </c>
      <c r="E42" s="335">
        <v>116</v>
      </c>
      <c r="F42" s="336">
        <v>217</v>
      </c>
      <c r="G42" s="337">
        <v>0</v>
      </c>
      <c r="H42" s="337">
        <v>42</v>
      </c>
      <c r="I42" s="338">
        <v>137.5</v>
      </c>
      <c r="J42" s="339">
        <f t="shared" si="0"/>
        <v>1746.4</v>
      </c>
    </row>
    <row r="43" spans="1:10" ht="12.75">
      <c r="A43" s="12">
        <v>34</v>
      </c>
      <c r="B43" s="13" t="s">
        <v>176</v>
      </c>
      <c r="C43" s="330">
        <v>790</v>
      </c>
      <c r="D43" s="330">
        <v>0</v>
      </c>
      <c r="E43" s="330">
        <v>0</v>
      </c>
      <c r="F43" s="331">
        <v>0</v>
      </c>
      <c r="G43" s="332">
        <v>0</v>
      </c>
      <c r="H43" s="332">
        <v>0</v>
      </c>
      <c r="I43" s="333">
        <v>0</v>
      </c>
      <c r="J43" s="334">
        <f t="shared" si="0"/>
        <v>790</v>
      </c>
    </row>
    <row r="44" spans="1:10" ht="12.75">
      <c r="A44" s="16">
        <v>35</v>
      </c>
      <c r="B44" s="17" t="s">
        <v>177</v>
      </c>
      <c r="C44" s="335">
        <v>1399.8</v>
      </c>
      <c r="D44" s="335">
        <v>0</v>
      </c>
      <c r="E44" s="335">
        <v>0</v>
      </c>
      <c r="F44" s="336">
        <v>251</v>
      </c>
      <c r="G44" s="337">
        <v>111</v>
      </c>
      <c r="H44" s="337">
        <v>0</v>
      </c>
      <c r="I44" s="338">
        <v>0</v>
      </c>
      <c r="J44" s="339">
        <f t="shared" si="0"/>
        <v>1761.8</v>
      </c>
    </row>
    <row r="45" spans="1:10" ht="12.75">
      <c r="A45" s="12">
        <v>36</v>
      </c>
      <c r="B45" s="13" t="s">
        <v>178</v>
      </c>
      <c r="C45" s="330">
        <v>1097</v>
      </c>
      <c r="D45" s="330">
        <v>0</v>
      </c>
      <c r="E45" s="330">
        <v>0</v>
      </c>
      <c r="F45" s="331">
        <v>0</v>
      </c>
      <c r="G45" s="332">
        <v>0</v>
      </c>
      <c r="H45" s="332">
        <v>0</v>
      </c>
      <c r="I45" s="333">
        <v>0</v>
      </c>
      <c r="J45" s="334">
        <f t="shared" si="0"/>
        <v>1097</v>
      </c>
    </row>
    <row r="46" spans="1:10" ht="12.75">
      <c r="A46" s="16">
        <v>37</v>
      </c>
      <c r="B46" s="17" t="s">
        <v>179</v>
      </c>
      <c r="C46" s="335">
        <v>953</v>
      </c>
      <c r="D46" s="335">
        <v>0</v>
      </c>
      <c r="E46" s="335">
        <v>0</v>
      </c>
      <c r="F46" s="336">
        <v>0</v>
      </c>
      <c r="G46" s="337">
        <v>0</v>
      </c>
      <c r="H46" s="337">
        <v>0</v>
      </c>
      <c r="I46" s="338">
        <v>0</v>
      </c>
      <c r="J46" s="339">
        <f t="shared" si="0"/>
        <v>953</v>
      </c>
    </row>
    <row r="47" spans="1:10" ht="12.75">
      <c r="A47" s="12">
        <v>38</v>
      </c>
      <c r="B47" s="13" t="s">
        <v>180</v>
      </c>
      <c r="C47" s="330">
        <v>1271.6</v>
      </c>
      <c r="D47" s="330">
        <v>0</v>
      </c>
      <c r="E47" s="330">
        <v>0</v>
      </c>
      <c r="F47" s="331">
        <v>0</v>
      </c>
      <c r="G47" s="332">
        <v>0</v>
      </c>
      <c r="H47" s="332">
        <v>0</v>
      </c>
      <c r="I47" s="333">
        <v>0</v>
      </c>
      <c r="J47" s="334">
        <f t="shared" si="0"/>
        <v>1271.6</v>
      </c>
    </row>
    <row r="48" spans="1:10" ht="12.75">
      <c r="A48" s="16">
        <v>39</v>
      </c>
      <c r="B48" s="17" t="s">
        <v>181</v>
      </c>
      <c r="C48" s="335">
        <v>2150</v>
      </c>
      <c r="D48" s="335">
        <v>0</v>
      </c>
      <c r="E48" s="335">
        <v>0</v>
      </c>
      <c r="F48" s="336">
        <v>0</v>
      </c>
      <c r="G48" s="337">
        <v>0</v>
      </c>
      <c r="H48" s="337">
        <v>0</v>
      </c>
      <c r="I48" s="338">
        <v>0</v>
      </c>
      <c r="J48" s="339">
        <f t="shared" si="0"/>
        <v>2150</v>
      </c>
    </row>
    <row r="49" spans="1:10" ht="12.75">
      <c r="A49" s="12">
        <v>40</v>
      </c>
      <c r="B49" s="13" t="s">
        <v>182</v>
      </c>
      <c r="C49" s="330">
        <v>5901.2</v>
      </c>
      <c r="D49" s="330">
        <v>0</v>
      </c>
      <c r="E49" s="330">
        <v>0</v>
      </c>
      <c r="F49" s="331">
        <v>663.5</v>
      </c>
      <c r="G49" s="332">
        <v>0</v>
      </c>
      <c r="H49" s="332">
        <v>443</v>
      </c>
      <c r="I49" s="333">
        <v>0</v>
      </c>
      <c r="J49" s="334">
        <f t="shared" si="0"/>
        <v>7007.7</v>
      </c>
    </row>
    <row r="50" spans="1:10" ht="12.75">
      <c r="A50" s="16">
        <v>41</v>
      </c>
      <c r="B50" s="17" t="s">
        <v>183</v>
      </c>
      <c r="C50" s="335">
        <v>1678.8</v>
      </c>
      <c r="D50" s="335">
        <v>0</v>
      </c>
      <c r="E50" s="335">
        <v>0</v>
      </c>
      <c r="F50" s="336">
        <v>0</v>
      </c>
      <c r="G50" s="337">
        <v>0</v>
      </c>
      <c r="H50" s="337">
        <v>0</v>
      </c>
      <c r="I50" s="338">
        <v>0</v>
      </c>
      <c r="J50" s="339">
        <f t="shared" si="0"/>
        <v>1678.8</v>
      </c>
    </row>
    <row r="51" spans="1:10" ht="12.75">
      <c r="A51" s="12">
        <v>42</v>
      </c>
      <c r="B51" s="13" t="s">
        <v>184</v>
      </c>
      <c r="C51" s="330">
        <v>1118.5</v>
      </c>
      <c r="D51" s="330">
        <v>0</v>
      </c>
      <c r="E51" s="330">
        <v>0</v>
      </c>
      <c r="F51" s="331">
        <v>0</v>
      </c>
      <c r="G51" s="332">
        <v>0</v>
      </c>
      <c r="H51" s="332">
        <v>0</v>
      </c>
      <c r="I51" s="333">
        <v>0</v>
      </c>
      <c r="J51" s="334">
        <f t="shared" si="0"/>
        <v>1118.5</v>
      </c>
    </row>
    <row r="52" spans="1:10" ht="12.75">
      <c r="A52" s="16">
        <v>43</v>
      </c>
      <c r="B52" s="17" t="s">
        <v>185</v>
      </c>
      <c r="C52" s="335">
        <v>903</v>
      </c>
      <c r="D52" s="335">
        <v>0</v>
      </c>
      <c r="E52" s="335">
        <v>0</v>
      </c>
      <c r="F52" s="336">
        <v>0</v>
      </c>
      <c r="G52" s="337">
        <v>0</v>
      </c>
      <c r="H52" s="337">
        <v>0</v>
      </c>
      <c r="I52" s="338">
        <v>0</v>
      </c>
      <c r="J52" s="339">
        <f t="shared" si="0"/>
        <v>903</v>
      </c>
    </row>
    <row r="53" spans="1:10" ht="12.75">
      <c r="A53" s="12">
        <v>44</v>
      </c>
      <c r="B53" s="13" t="s">
        <v>186</v>
      </c>
      <c r="C53" s="330">
        <v>1283.1</v>
      </c>
      <c r="D53" s="330">
        <v>0</v>
      </c>
      <c r="E53" s="330">
        <v>0</v>
      </c>
      <c r="F53" s="331">
        <v>0</v>
      </c>
      <c r="G53" s="332">
        <v>0</v>
      </c>
      <c r="H53" s="332">
        <v>0</v>
      </c>
      <c r="I53" s="333">
        <v>0</v>
      </c>
      <c r="J53" s="334">
        <f t="shared" si="0"/>
        <v>1283.1</v>
      </c>
    </row>
    <row r="54" spans="1:10" ht="12.75">
      <c r="A54" s="16">
        <v>45</v>
      </c>
      <c r="B54" s="17" t="s">
        <v>187</v>
      </c>
      <c r="C54" s="335">
        <v>1263.6</v>
      </c>
      <c r="D54" s="335">
        <v>0</v>
      </c>
      <c r="E54" s="335">
        <v>0</v>
      </c>
      <c r="F54" s="336">
        <v>424.5</v>
      </c>
      <c r="G54" s="337">
        <v>0</v>
      </c>
      <c r="H54" s="337">
        <v>148.5</v>
      </c>
      <c r="I54" s="338">
        <v>0</v>
      </c>
      <c r="J54" s="339">
        <f t="shared" si="0"/>
        <v>1836.6</v>
      </c>
    </row>
    <row r="55" spans="1:10" ht="12.75">
      <c r="A55" s="12">
        <v>46</v>
      </c>
      <c r="B55" s="13" t="s">
        <v>188</v>
      </c>
      <c r="C55" s="330">
        <v>1052.5</v>
      </c>
      <c r="D55" s="330">
        <v>0</v>
      </c>
      <c r="E55" s="330">
        <v>0</v>
      </c>
      <c r="F55" s="331">
        <v>254</v>
      </c>
      <c r="G55" s="332">
        <v>0</v>
      </c>
      <c r="H55" s="332">
        <v>101</v>
      </c>
      <c r="I55" s="333">
        <v>0</v>
      </c>
      <c r="J55" s="334">
        <f t="shared" si="0"/>
        <v>1407.5</v>
      </c>
    </row>
    <row r="56" spans="1:10" ht="12.75">
      <c r="A56" s="16">
        <v>47</v>
      </c>
      <c r="B56" s="17" t="s">
        <v>189</v>
      </c>
      <c r="C56" s="335">
        <v>814.1</v>
      </c>
      <c r="D56" s="335">
        <v>0</v>
      </c>
      <c r="E56" s="335">
        <v>0</v>
      </c>
      <c r="F56" s="336">
        <v>388</v>
      </c>
      <c r="G56" s="337">
        <v>89</v>
      </c>
      <c r="H56" s="337">
        <v>0</v>
      </c>
      <c r="I56" s="338">
        <v>0</v>
      </c>
      <c r="J56" s="339">
        <f t="shared" si="0"/>
        <v>1291.1</v>
      </c>
    </row>
    <row r="57" spans="1:10" ht="12.75">
      <c r="A57" s="12">
        <v>48</v>
      </c>
      <c r="B57" s="13" t="s">
        <v>190</v>
      </c>
      <c r="C57" s="330">
        <v>5350.5</v>
      </c>
      <c r="D57" s="330">
        <v>0</v>
      </c>
      <c r="E57" s="330">
        <v>0</v>
      </c>
      <c r="F57" s="331">
        <v>0</v>
      </c>
      <c r="G57" s="332">
        <v>0</v>
      </c>
      <c r="H57" s="332">
        <v>0</v>
      </c>
      <c r="I57" s="333">
        <v>0</v>
      </c>
      <c r="J57" s="334">
        <f t="shared" si="0"/>
        <v>5350.5</v>
      </c>
    </row>
    <row r="58" spans="1:10" ht="12.75">
      <c r="A58" s="16">
        <v>49</v>
      </c>
      <c r="B58" s="17" t="s">
        <v>191</v>
      </c>
      <c r="C58" s="335">
        <v>0</v>
      </c>
      <c r="D58" s="335">
        <v>4171.8</v>
      </c>
      <c r="E58" s="335">
        <v>0</v>
      </c>
      <c r="F58" s="336">
        <v>0</v>
      </c>
      <c r="G58" s="337">
        <v>0</v>
      </c>
      <c r="H58" s="337">
        <v>0</v>
      </c>
      <c r="I58" s="338">
        <v>0</v>
      </c>
      <c r="J58" s="339">
        <f t="shared" si="0"/>
        <v>4171.8</v>
      </c>
    </row>
    <row r="59" spans="1:10" ht="12.75">
      <c r="A59" s="12">
        <v>2264</v>
      </c>
      <c r="B59" s="13" t="s">
        <v>192</v>
      </c>
      <c r="C59" s="330">
        <v>203</v>
      </c>
      <c r="D59" s="330">
        <v>0</v>
      </c>
      <c r="E59" s="330">
        <v>0</v>
      </c>
      <c r="F59" s="331">
        <v>0</v>
      </c>
      <c r="G59" s="332">
        <v>0</v>
      </c>
      <c r="H59" s="332">
        <v>0</v>
      </c>
      <c r="I59" s="333">
        <v>0</v>
      </c>
      <c r="J59" s="334">
        <f t="shared" si="0"/>
        <v>203</v>
      </c>
    </row>
    <row r="60" spans="1:10" ht="12.75">
      <c r="A60" s="16">
        <v>2309</v>
      </c>
      <c r="B60" s="17" t="s">
        <v>193</v>
      </c>
      <c r="C60" s="335">
        <v>289.5</v>
      </c>
      <c r="D60" s="335">
        <v>0</v>
      </c>
      <c r="E60" s="335">
        <v>0</v>
      </c>
      <c r="F60" s="336">
        <v>0</v>
      </c>
      <c r="G60" s="337">
        <v>0</v>
      </c>
      <c r="H60" s="337">
        <v>0</v>
      </c>
      <c r="I60" s="338">
        <v>0</v>
      </c>
      <c r="J60" s="339">
        <f t="shared" si="0"/>
        <v>289.5</v>
      </c>
    </row>
    <row r="61" spans="1:10" ht="12.75">
      <c r="A61" s="12">
        <v>2312</v>
      </c>
      <c r="B61" s="13" t="s">
        <v>194</v>
      </c>
      <c r="C61" s="330">
        <v>236.5</v>
      </c>
      <c r="D61" s="330">
        <v>0</v>
      </c>
      <c r="E61" s="330">
        <v>0</v>
      </c>
      <c r="F61" s="331">
        <v>0</v>
      </c>
      <c r="G61" s="332">
        <v>0</v>
      </c>
      <c r="H61" s="332">
        <v>0</v>
      </c>
      <c r="I61" s="333">
        <v>0</v>
      </c>
      <c r="J61" s="334">
        <f t="shared" si="0"/>
        <v>236.5</v>
      </c>
    </row>
    <row r="62" spans="1:10" ht="12.75">
      <c r="A62" s="16">
        <v>2355</v>
      </c>
      <c r="B62" s="17" t="s">
        <v>196</v>
      </c>
      <c r="C62" s="335">
        <v>2754.8</v>
      </c>
      <c r="D62" s="335">
        <v>0</v>
      </c>
      <c r="E62" s="335">
        <v>0</v>
      </c>
      <c r="F62" s="336">
        <v>221</v>
      </c>
      <c r="G62" s="337">
        <v>0</v>
      </c>
      <c r="H62" s="337">
        <v>200</v>
      </c>
      <c r="I62" s="338">
        <v>0</v>
      </c>
      <c r="J62" s="339">
        <f t="shared" si="0"/>
        <v>3175.8</v>
      </c>
    </row>
    <row r="63" spans="1:10" ht="12.75">
      <c r="A63" s="12">
        <v>2439</v>
      </c>
      <c r="B63" s="13" t="s">
        <v>197</v>
      </c>
      <c r="C63" s="330">
        <v>125.5</v>
      </c>
      <c r="D63" s="330">
        <v>0</v>
      </c>
      <c r="E63" s="330">
        <v>0</v>
      </c>
      <c r="F63" s="331">
        <v>0</v>
      </c>
      <c r="G63" s="332">
        <v>0</v>
      </c>
      <c r="H63" s="332">
        <v>0</v>
      </c>
      <c r="I63" s="333">
        <v>0</v>
      </c>
      <c r="J63" s="334">
        <f t="shared" si="0"/>
        <v>125.5</v>
      </c>
    </row>
    <row r="64" spans="1:10" ht="12.75">
      <c r="A64" s="16">
        <v>2460</v>
      </c>
      <c r="B64" s="17" t="s">
        <v>198</v>
      </c>
      <c r="C64" s="335">
        <v>314.5</v>
      </c>
      <c r="D64" s="335">
        <v>0</v>
      </c>
      <c r="E64" s="335">
        <v>0</v>
      </c>
      <c r="F64" s="336">
        <v>0</v>
      </c>
      <c r="G64" s="337">
        <v>0</v>
      </c>
      <c r="H64" s="337">
        <v>0</v>
      </c>
      <c r="I64" s="338">
        <v>0</v>
      </c>
      <c r="J64" s="339">
        <f t="shared" si="0"/>
        <v>314.5</v>
      </c>
    </row>
    <row r="65" spans="1:10" ht="12.75">
      <c r="A65" s="12">
        <v>3000</v>
      </c>
      <c r="B65" s="13" t="s">
        <v>199</v>
      </c>
      <c r="C65" s="330">
        <v>0</v>
      </c>
      <c r="D65" s="330">
        <v>0</v>
      </c>
      <c r="E65" s="330">
        <v>0</v>
      </c>
      <c r="F65" s="331">
        <v>0</v>
      </c>
      <c r="G65" s="332">
        <v>0</v>
      </c>
      <c r="H65" s="332">
        <v>0</v>
      </c>
      <c r="I65" s="333">
        <v>0</v>
      </c>
      <c r="J65" s="334">
        <f t="shared" si="0"/>
        <v>0</v>
      </c>
    </row>
    <row r="66" spans="3:10" ht="4.5" customHeight="1">
      <c r="C66" s="340"/>
      <c r="D66" s="340"/>
      <c r="E66" s="341"/>
      <c r="F66" s="342"/>
      <c r="G66" s="342"/>
      <c r="H66" s="342"/>
      <c r="I66" s="342"/>
      <c r="J66" s="342"/>
    </row>
    <row r="67" spans="1:10" ht="12.75">
      <c r="A67" s="23"/>
      <c r="B67" s="24" t="s">
        <v>200</v>
      </c>
      <c r="C67" s="343">
        <f aca="true" t="shared" si="1" ref="C67:J67">SUM(C11:C65)</f>
        <v>131055.20000000003</v>
      </c>
      <c r="D67" s="343">
        <f t="shared" si="1"/>
        <v>4852.3</v>
      </c>
      <c r="E67" s="343">
        <f t="shared" si="1"/>
        <v>8614</v>
      </c>
      <c r="F67" s="344">
        <f t="shared" si="1"/>
        <v>19545.63</v>
      </c>
      <c r="G67" s="343">
        <f t="shared" si="1"/>
        <v>781</v>
      </c>
      <c r="H67" s="343">
        <f t="shared" si="1"/>
        <v>7712.7</v>
      </c>
      <c r="I67" s="343">
        <f t="shared" si="1"/>
        <v>1592</v>
      </c>
      <c r="J67" s="344">
        <f t="shared" si="1"/>
        <v>174152.82999999996</v>
      </c>
    </row>
    <row r="68" spans="3:10" ht="4.5" customHeight="1">
      <c r="C68" s="340"/>
      <c r="D68" s="340"/>
      <c r="E68" s="341"/>
      <c r="F68" s="345"/>
      <c r="G68" s="345"/>
      <c r="H68" s="345"/>
      <c r="I68" s="345"/>
      <c r="J68" s="345"/>
    </row>
    <row r="69" spans="1:10" ht="12.75">
      <c r="A69" s="16">
        <v>2155</v>
      </c>
      <c r="B69" s="17" t="s">
        <v>201</v>
      </c>
      <c r="C69" s="335">
        <v>123</v>
      </c>
      <c r="D69" s="335">
        <v>0</v>
      </c>
      <c r="E69" s="335">
        <v>0</v>
      </c>
      <c r="F69" s="336">
        <v>0</v>
      </c>
      <c r="G69" s="337">
        <v>0</v>
      </c>
      <c r="H69" s="337">
        <v>0</v>
      </c>
      <c r="I69" s="338">
        <v>0</v>
      </c>
      <c r="J69" s="339">
        <f>SUM(C69:I69)</f>
        <v>123</v>
      </c>
    </row>
    <row r="70" spans="1:10" ht="12.75">
      <c r="A70" s="12">
        <v>2408</v>
      </c>
      <c r="B70" s="13" t="s">
        <v>203</v>
      </c>
      <c r="C70" s="330">
        <v>306.5</v>
      </c>
      <c r="D70" s="330">
        <v>0</v>
      </c>
      <c r="E70" s="330">
        <v>0</v>
      </c>
      <c r="F70" s="331">
        <v>0</v>
      </c>
      <c r="G70" s="332">
        <v>0</v>
      </c>
      <c r="H70" s="332">
        <v>0</v>
      </c>
      <c r="I70" s="333">
        <v>0</v>
      </c>
      <c r="J70" s="334">
        <f>SUM(C70:I70)</f>
        <v>306.5</v>
      </c>
    </row>
    <row r="71" spans="3:10" ht="6.75" customHeight="1">
      <c r="C71" s="122"/>
      <c r="D71" s="122"/>
      <c r="E71" s="122"/>
      <c r="F71" s="122"/>
      <c r="G71" s="122"/>
      <c r="H71" s="122"/>
      <c r="I71" s="122"/>
      <c r="J71" s="122"/>
    </row>
    <row r="72" spans="1:10" ht="12" customHeight="1">
      <c r="A72" s="63" t="s">
        <v>327</v>
      </c>
      <c r="B72" s="64" t="s">
        <v>379</v>
      </c>
      <c r="D72" s="122"/>
      <c r="E72" s="122"/>
      <c r="F72" s="122"/>
      <c r="G72" s="122"/>
      <c r="H72" s="122"/>
      <c r="I72" s="122"/>
      <c r="J72" s="122"/>
    </row>
    <row r="73" spans="1:10" ht="12" customHeight="1">
      <c r="A73" s="63" t="s">
        <v>385</v>
      </c>
      <c r="B73" s="64" t="s">
        <v>380</v>
      </c>
      <c r="D73" s="122"/>
      <c r="E73" s="122"/>
      <c r="F73" s="122"/>
      <c r="G73" s="122"/>
      <c r="H73" s="122"/>
      <c r="I73" s="122"/>
      <c r="J73" s="122"/>
    </row>
    <row r="74" spans="1:2" ht="12" customHeight="1">
      <c r="A74" s="5"/>
      <c r="B74" s="5"/>
    </row>
    <row r="75" spans="1:2" ht="12" customHeight="1">
      <c r="A75" s="5"/>
      <c r="B75" s="5"/>
    </row>
    <row r="76" spans="1:2" ht="12" customHeight="1">
      <c r="A76" s="5"/>
      <c r="B76" s="5"/>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40.xml><?xml version="1.0" encoding="utf-8"?>
<worksheet xmlns="http://schemas.openxmlformats.org/spreadsheetml/2006/main" xmlns:r="http://schemas.openxmlformats.org/officeDocument/2006/relationships">
  <sheetPr codeName="Sheet51">
    <pageSetUpPr fitToPage="1"/>
  </sheetPr>
  <dimension ref="A1:F78"/>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40.83203125" style="97" customWidth="1"/>
    <col min="4" max="4" width="25.83203125" style="97" customWidth="1"/>
    <col min="5" max="5" width="28.83203125" style="97" customWidth="1"/>
    <col min="6" max="16384" width="15.83203125" style="97" customWidth="1"/>
  </cols>
  <sheetData>
    <row r="1" spans="1:2" ht="6.75" customHeight="1">
      <c r="A1" s="20"/>
      <c r="B1" s="95"/>
    </row>
    <row r="2" spans="1:5" ht="12.75">
      <c r="A2" s="10"/>
      <c r="B2" s="123"/>
      <c r="C2" s="124" t="s">
        <v>213</v>
      </c>
      <c r="D2" s="124"/>
      <c r="E2" s="346"/>
    </row>
    <row r="3" spans="1:5" ht="12.75">
      <c r="A3" s="11"/>
      <c r="B3" s="126"/>
      <c r="C3" s="191" t="str">
        <f>"FOR THE YEAR ENDED JUNE 30, 19"&amp;REPLACE(YEAR,1,27,"")</f>
        <v>FOR THE YEAR ENDED JUNE 30, 1998</v>
      </c>
      <c r="D3" s="159"/>
      <c r="E3" s="399"/>
    </row>
    <row r="4" ht="12.75">
      <c r="A4" s="9"/>
    </row>
    <row r="5" spans="1:3" ht="12.75">
      <c r="A5" s="9"/>
      <c r="C5" s="20"/>
    </row>
    <row r="6" ht="12.75">
      <c r="A6" s="9"/>
    </row>
    <row r="7" spans="1:4" ht="12.75">
      <c r="A7" s="20"/>
      <c r="C7" s="162"/>
      <c r="D7" s="162" t="str">
        <f>"% OF "&amp;REPLACE(YEAR,1,22,"")</f>
        <v>% OF 1997/98</v>
      </c>
    </row>
    <row r="8" spans="1:4" ht="12.75">
      <c r="A8" s="109"/>
      <c r="B8" s="54"/>
      <c r="C8" s="164" t="s">
        <v>279</v>
      </c>
      <c r="D8" s="165" t="s">
        <v>240</v>
      </c>
    </row>
    <row r="9" spans="1:4" ht="12.75">
      <c r="A9" s="60" t="s">
        <v>121</v>
      </c>
      <c r="B9" s="61" t="s">
        <v>122</v>
      </c>
      <c r="C9" s="166" t="s">
        <v>307</v>
      </c>
      <c r="D9" s="166" t="s">
        <v>308</v>
      </c>
    </row>
    <row r="10" spans="1:5" ht="4.5" customHeight="1">
      <c r="A10" s="86"/>
      <c r="B10" s="86"/>
      <c r="C10" s="183"/>
      <c r="D10" s="183"/>
      <c r="E10" s="95"/>
    </row>
    <row r="11" spans="1:5" ht="12.75">
      <c r="A11" s="112">
        <v>1</v>
      </c>
      <c r="B11" s="113" t="s">
        <v>144</v>
      </c>
      <c r="C11" s="113">
        <v>2467763.53</v>
      </c>
      <c r="D11" s="114">
        <f>C11/'- 3 -'!C11</f>
        <v>0.011688699833071643</v>
      </c>
      <c r="E11" s="170"/>
    </row>
    <row r="12" spans="1:5" ht="12.75">
      <c r="A12" s="115">
        <v>2</v>
      </c>
      <c r="B12" s="116" t="s">
        <v>145</v>
      </c>
      <c r="C12" s="116">
        <v>4817077</v>
      </c>
      <c r="D12" s="117">
        <f>C12/'- 3 -'!C12</f>
        <v>0.09197168035416455</v>
      </c>
      <c r="E12" s="170"/>
    </row>
    <row r="13" spans="1:5" ht="12.75">
      <c r="A13" s="112">
        <v>3</v>
      </c>
      <c r="B13" s="113" t="s">
        <v>146</v>
      </c>
      <c r="C13" s="113">
        <v>10514</v>
      </c>
      <c r="D13" s="114">
        <f>C13/'- 3 -'!C13</f>
        <v>0.00027726693807216305</v>
      </c>
      <c r="E13" s="170"/>
    </row>
    <row r="14" spans="1:5" ht="12.75">
      <c r="A14" s="115">
        <v>4</v>
      </c>
      <c r="B14" s="116" t="s">
        <v>147</v>
      </c>
      <c r="C14" s="116">
        <v>213471</v>
      </c>
      <c r="D14" s="117">
        <f>C14/'- 3 -'!C14</f>
        <v>0.007585132470926964</v>
      </c>
      <c r="E14" s="170"/>
    </row>
    <row r="15" spans="1:5" ht="12.75">
      <c r="A15" s="112">
        <v>5</v>
      </c>
      <c r="B15" s="113" t="s">
        <v>148</v>
      </c>
      <c r="C15" s="113">
        <v>-42556</v>
      </c>
      <c r="D15" s="114">
        <f>C15/'- 3 -'!C15</f>
        <v>-0.0010080277915886671</v>
      </c>
      <c r="E15" s="170"/>
    </row>
    <row r="16" spans="1:5" ht="12.75">
      <c r="A16" s="115">
        <v>6</v>
      </c>
      <c r="B16" s="116" t="s">
        <v>149</v>
      </c>
      <c r="C16" s="116">
        <v>2679578</v>
      </c>
      <c r="D16" s="117">
        <f>C16/'- 3 -'!C16</f>
        <v>0.04861511903789752</v>
      </c>
      <c r="E16" s="170"/>
    </row>
    <row r="17" spans="1:5" ht="12.75">
      <c r="A17" s="112">
        <v>8</v>
      </c>
      <c r="B17" s="113" t="s">
        <v>150</v>
      </c>
      <c r="C17" s="113">
        <v>-573959</v>
      </c>
      <c r="D17" s="114">
        <f>C17/'- 3 -'!C17</f>
        <v>-0.08025506153374183</v>
      </c>
      <c r="E17" s="170"/>
    </row>
    <row r="18" spans="1:5" ht="12.75">
      <c r="A18" s="115">
        <v>9</v>
      </c>
      <c r="B18" s="116" t="s">
        <v>151</v>
      </c>
      <c r="C18" s="17">
        <v>902133.3900000006</v>
      </c>
      <c r="D18" s="117">
        <f>C18/'- 3 -'!C18</f>
        <v>0.012720098053800298</v>
      </c>
      <c r="E18" s="170"/>
    </row>
    <row r="19" spans="1:5" ht="12.75">
      <c r="A19" s="112">
        <v>10</v>
      </c>
      <c r="B19" s="113" t="s">
        <v>152</v>
      </c>
      <c r="C19" s="113">
        <v>867866</v>
      </c>
      <c r="D19" s="114">
        <f>C19/'- 3 -'!C19</f>
        <v>0.01670688970882075</v>
      </c>
      <c r="E19" s="170"/>
    </row>
    <row r="20" spans="1:5" ht="12.75">
      <c r="A20" s="115">
        <v>11</v>
      </c>
      <c r="B20" s="116" t="s">
        <v>153</v>
      </c>
      <c r="C20" s="116">
        <v>2041252</v>
      </c>
      <c r="D20" s="117">
        <f>C20/'- 3 -'!C20</f>
        <v>0.07566448644427341</v>
      </c>
      <c r="E20" s="170"/>
    </row>
    <row r="21" spans="1:5" ht="12.75">
      <c r="A21" s="112">
        <v>12</v>
      </c>
      <c r="B21" s="113" t="s">
        <v>154</v>
      </c>
      <c r="C21" s="113">
        <v>1003175</v>
      </c>
      <c r="D21" s="114">
        <f>C21/'- 3 -'!C21</f>
        <v>0.022455913502106684</v>
      </c>
      <c r="E21" s="170"/>
    </row>
    <row r="22" spans="1:5" ht="12.75">
      <c r="A22" s="115">
        <v>13</v>
      </c>
      <c r="B22" s="116" t="s">
        <v>155</v>
      </c>
      <c r="C22" s="116">
        <v>624035.620000001</v>
      </c>
      <c r="D22" s="117">
        <f>C22/'- 3 -'!C22</f>
        <v>0.035777193180468764</v>
      </c>
      <c r="E22" s="170"/>
    </row>
    <row r="23" spans="1:5" ht="12.75">
      <c r="A23" s="112">
        <v>14</v>
      </c>
      <c r="B23" s="113" t="s">
        <v>156</v>
      </c>
      <c r="C23" s="113">
        <v>819099</v>
      </c>
      <c r="D23" s="114">
        <f>C23/'- 3 -'!C23</f>
        <v>0.03852914537490936</v>
      </c>
      <c r="E23" s="170"/>
    </row>
    <row r="24" spans="1:5" ht="12.75">
      <c r="A24" s="115">
        <v>15</v>
      </c>
      <c r="B24" s="116" t="s">
        <v>157</v>
      </c>
      <c r="C24" s="116">
        <v>802369</v>
      </c>
      <c r="D24" s="117">
        <f>C24/'- 3 -'!C24</f>
        <v>0.031457513817886106</v>
      </c>
      <c r="E24" s="170"/>
    </row>
    <row r="25" spans="1:5" ht="12.75">
      <c r="A25" s="112">
        <v>16</v>
      </c>
      <c r="B25" s="113" t="s">
        <v>158</v>
      </c>
      <c r="C25" s="113">
        <v>124877</v>
      </c>
      <c r="D25" s="114">
        <f>C25/'- 3 -'!C25</f>
        <v>0.02324701251586077</v>
      </c>
      <c r="E25" s="170"/>
    </row>
    <row r="26" spans="1:5" ht="12.75">
      <c r="A26" s="115">
        <v>17</v>
      </c>
      <c r="B26" s="116" t="s">
        <v>159</v>
      </c>
      <c r="C26" s="116">
        <v>282788.86</v>
      </c>
      <c r="D26" s="117">
        <f>C26/'- 3 -'!C26</f>
        <v>0.06956379230627308</v>
      </c>
      <c r="E26" s="170"/>
    </row>
    <row r="27" spans="1:5" ht="12.75">
      <c r="A27" s="112">
        <v>18</v>
      </c>
      <c r="B27" s="113" t="s">
        <v>160</v>
      </c>
      <c r="C27" s="113">
        <v>-93388</v>
      </c>
      <c r="D27" s="114">
        <f>C27/'- 3 -'!C27</f>
        <v>-0.01164301857736446</v>
      </c>
      <c r="E27" s="170"/>
    </row>
    <row r="28" spans="1:5" ht="12.75">
      <c r="A28" s="115">
        <v>19</v>
      </c>
      <c r="B28" s="116" t="s">
        <v>161</v>
      </c>
      <c r="C28" s="116">
        <v>322914</v>
      </c>
      <c r="D28" s="117">
        <f>C28/'- 3 -'!C28</f>
        <v>0.03138557770334596</v>
      </c>
      <c r="E28" s="170"/>
    </row>
    <row r="29" spans="1:5" ht="12.75">
      <c r="A29" s="112">
        <v>20</v>
      </c>
      <c r="B29" s="113" t="s">
        <v>162</v>
      </c>
      <c r="C29" s="113">
        <v>41910.44000000041</v>
      </c>
      <c r="D29" s="114">
        <f>C29/'- 3 -'!C29</f>
        <v>0.006191327721771409</v>
      </c>
      <c r="E29" s="170"/>
    </row>
    <row r="30" spans="1:5" ht="12.75">
      <c r="A30" s="115">
        <v>21</v>
      </c>
      <c r="B30" s="116" t="s">
        <v>163</v>
      </c>
      <c r="C30" s="116">
        <v>425179</v>
      </c>
      <c r="D30" s="117">
        <f>C30/'- 3 -'!C30</f>
        <v>0.022149762503434374</v>
      </c>
      <c r="E30" s="170"/>
    </row>
    <row r="31" spans="1:5" ht="12.75">
      <c r="A31" s="112">
        <v>22</v>
      </c>
      <c r="B31" s="113" t="s">
        <v>164</v>
      </c>
      <c r="C31" s="113">
        <v>377448</v>
      </c>
      <c r="D31" s="114">
        <f>C31/'- 3 -'!C31</f>
        <v>0.03338148003892773</v>
      </c>
      <c r="E31" s="170"/>
    </row>
    <row r="32" spans="1:5" ht="12.75">
      <c r="A32" s="115">
        <v>23</v>
      </c>
      <c r="B32" s="116" t="s">
        <v>165</v>
      </c>
      <c r="C32" s="116">
        <v>-109860</v>
      </c>
      <c r="D32" s="117">
        <f>C32/'- 3 -'!C32</f>
        <v>-0.012765742353017048</v>
      </c>
      <c r="E32" s="170"/>
    </row>
    <row r="33" spans="1:5" ht="12.75">
      <c r="A33" s="112">
        <v>24</v>
      </c>
      <c r="B33" s="113" t="s">
        <v>166</v>
      </c>
      <c r="C33" s="113">
        <v>1490579</v>
      </c>
      <c r="D33" s="114">
        <f>C33/'- 3 -'!C33</f>
        <v>0.07217724921296831</v>
      </c>
      <c r="E33" s="170"/>
    </row>
    <row r="34" spans="1:5" ht="12.75">
      <c r="A34" s="115">
        <v>25</v>
      </c>
      <c r="B34" s="116" t="s">
        <v>167</v>
      </c>
      <c r="C34" s="116">
        <v>618293</v>
      </c>
      <c r="D34" s="117">
        <f>C34/'- 3 -'!C34</f>
        <v>0.06821059185797032</v>
      </c>
      <c r="E34" s="170"/>
    </row>
    <row r="35" spans="1:5" ht="12.75">
      <c r="A35" s="112">
        <v>26</v>
      </c>
      <c r="B35" s="113" t="s">
        <v>168</v>
      </c>
      <c r="C35" s="113">
        <v>420081</v>
      </c>
      <c r="D35" s="114">
        <f>C35/'- 3 -'!C35</f>
        <v>0.03179451082791701</v>
      </c>
      <c r="E35" s="170"/>
    </row>
    <row r="36" spans="1:5" ht="12.75">
      <c r="A36" s="115">
        <v>27</v>
      </c>
      <c r="B36" s="116" t="s">
        <v>169</v>
      </c>
      <c r="C36" s="116">
        <v>420721</v>
      </c>
      <c r="D36" s="117">
        <f>C36/'- 3 -'!C36</f>
        <v>0.07883198083993184</v>
      </c>
      <c r="E36" s="170"/>
    </row>
    <row r="37" spans="1:5" ht="12.75">
      <c r="A37" s="112">
        <v>28</v>
      </c>
      <c r="B37" s="113" t="s">
        <v>170</v>
      </c>
      <c r="C37" s="113">
        <v>519698</v>
      </c>
      <c r="D37" s="114">
        <f>C37/'- 3 -'!C37</f>
        <v>0.09267844592788387</v>
      </c>
      <c r="E37" s="170"/>
    </row>
    <row r="38" spans="1:5" ht="12.75">
      <c r="A38" s="115">
        <v>29</v>
      </c>
      <c r="B38" s="116" t="s">
        <v>171</v>
      </c>
      <c r="C38" s="116">
        <v>643008.38</v>
      </c>
      <c r="D38" s="117">
        <f>C38/'- 3 -'!C38</f>
        <v>0.07705143580771204</v>
      </c>
      <c r="E38" s="170"/>
    </row>
    <row r="39" spans="1:5" ht="12.75">
      <c r="A39" s="112">
        <v>30</v>
      </c>
      <c r="B39" s="113" t="s">
        <v>172</v>
      </c>
      <c r="C39" s="113">
        <v>452887</v>
      </c>
      <c r="D39" s="114">
        <f>C39/'- 3 -'!C39</f>
        <v>0.054194102545508674</v>
      </c>
      <c r="E39" s="170"/>
    </row>
    <row r="40" spans="1:5" ht="12.75">
      <c r="A40" s="115">
        <v>31</v>
      </c>
      <c r="B40" s="116" t="s">
        <v>173</v>
      </c>
      <c r="C40" s="116">
        <v>726987</v>
      </c>
      <c r="D40" s="117">
        <f>C40/'- 3 -'!C40</f>
        <v>0.0804400225368869</v>
      </c>
      <c r="E40" s="170"/>
    </row>
    <row r="41" spans="1:5" ht="12.75">
      <c r="A41" s="112">
        <v>32</v>
      </c>
      <c r="B41" s="113" t="s">
        <v>174</v>
      </c>
      <c r="C41" s="113">
        <v>733885</v>
      </c>
      <c r="D41" s="114">
        <f>C41/'- 3 -'!C41</f>
        <v>0.12215268082261917</v>
      </c>
      <c r="E41" s="170"/>
    </row>
    <row r="42" spans="1:5" ht="12.75">
      <c r="A42" s="115">
        <v>33</v>
      </c>
      <c r="B42" s="116" t="s">
        <v>175</v>
      </c>
      <c r="C42" s="116">
        <v>703121</v>
      </c>
      <c r="D42" s="117">
        <f>C42/'- 3 -'!C42</f>
        <v>0.06295767975241744</v>
      </c>
      <c r="E42" s="170"/>
    </row>
    <row r="43" spans="1:5" ht="12.75">
      <c r="A43" s="112">
        <v>34</v>
      </c>
      <c r="B43" s="113" t="s">
        <v>176</v>
      </c>
      <c r="C43" s="113">
        <v>205404</v>
      </c>
      <c r="D43" s="114">
        <f>C43/'- 3 -'!C43</f>
        <v>0.040497753837994394</v>
      </c>
      <c r="E43" s="170"/>
    </row>
    <row r="44" spans="1:5" ht="12.75">
      <c r="A44" s="115">
        <v>35</v>
      </c>
      <c r="B44" s="116" t="s">
        <v>177</v>
      </c>
      <c r="C44" s="116">
        <v>1196093</v>
      </c>
      <c r="D44" s="117">
        <f>C44/'- 3 -'!C44</f>
        <v>0.09675127835629448</v>
      </c>
      <c r="E44" s="170"/>
    </row>
    <row r="45" spans="1:5" ht="12.75">
      <c r="A45" s="112">
        <v>36</v>
      </c>
      <c r="B45" s="113" t="s">
        <v>178</v>
      </c>
      <c r="C45" s="113">
        <v>523397.12</v>
      </c>
      <c r="D45" s="114">
        <f>C45/'- 3 -'!C45</f>
        <v>0.07551687727377714</v>
      </c>
      <c r="E45" s="170"/>
    </row>
    <row r="46" spans="1:5" ht="12.75">
      <c r="A46" s="115">
        <v>37</v>
      </c>
      <c r="B46" s="116" t="s">
        <v>179</v>
      </c>
      <c r="C46" s="116">
        <v>971128.56</v>
      </c>
      <c r="D46" s="117">
        <f>C46/'- 3 -'!C46</f>
        <v>0.1537595882932365</v>
      </c>
      <c r="E46" s="170"/>
    </row>
    <row r="47" spans="1:5" ht="12.75">
      <c r="A47" s="112">
        <v>38</v>
      </c>
      <c r="B47" s="113" t="s">
        <v>180</v>
      </c>
      <c r="C47" s="113">
        <v>1022863</v>
      </c>
      <c r="D47" s="114">
        <f>C47/'- 3 -'!C47</f>
        <v>0.12480026842362128</v>
      </c>
      <c r="E47" s="170"/>
    </row>
    <row r="48" spans="1:5" ht="12.75">
      <c r="A48" s="115">
        <v>39</v>
      </c>
      <c r="B48" s="116" t="s">
        <v>181</v>
      </c>
      <c r="C48" s="116">
        <v>469869</v>
      </c>
      <c r="D48" s="117">
        <f>C48/'- 3 -'!C48</f>
        <v>0.03454324770590943</v>
      </c>
      <c r="E48" s="170"/>
    </row>
    <row r="49" spans="1:5" ht="12.75">
      <c r="A49" s="112">
        <v>40</v>
      </c>
      <c r="B49" s="113" t="s">
        <v>182</v>
      </c>
      <c r="C49" s="113">
        <v>1284003</v>
      </c>
      <c r="D49" s="114">
        <f>C49/'- 3 -'!C49</f>
        <v>0.03301434878924915</v>
      </c>
      <c r="E49" s="170"/>
    </row>
    <row r="50" spans="1:5" ht="12.75">
      <c r="A50" s="115">
        <v>41</v>
      </c>
      <c r="B50" s="116" t="s">
        <v>183</v>
      </c>
      <c r="C50" s="116">
        <v>507514</v>
      </c>
      <c r="D50" s="117">
        <f>C50/'- 3 -'!C50</f>
        <v>0.044802268106326135</v>
      </c>
      <c r="E50" s="170"/>
    </row>
    <row r="51" spans="1:5" ht="12.75">
      <c r="A51" s="112">
        <v>42</v>
      </c>
      <c r="B51" s="113" t="s">
        <v>184</v>
      </c>
      <c r="C51" s="113">
        <v>199117.38</v>
      </c>
      <c r="D51" s="114">
        <f>C51/'- 3 -'!C51</f>
        <v>0.029019065074159713</v>
      </c>
      <c r="E51" s="170"/>
    </row>
    <row r="52" spans="1:5" ht="12.75">
      <c r="A52" s="115">
        <v>43</v>
      </c>
      <c r="B52" s="116" t="s">
        <v>185</v>
      </c>
      <c r="C52" s="116">
        <v>964809</v>
      </c>
      <c r="D52" s="117">
        <f>C52/'- 3 -'!C52</f>
        <v>0.15984440498442162</v>
      </c>
      <c r="E52" s="170"/>
    </row>
    <row r="53" spans="1:5" ht="12.75">
      <c r="A53" s="112">
        <v>44</v>
      </c>
      <c r="B53" s="113" t="s">
        <v>186</v>
      </c>
      <c r="C53" s="113">
        <v>419564</v>
      </c>
      <c r="D53" s="114">
        <f>C53/'- 3 -'!C53</f>
        <v>0.05039243049397587</v>
      </c>
      <c r="E53" s="170"/>
    </row>
    <row r="54" spans="1:5" ht="12.75">
      <c r="A54" s="115">
        <v>45</v>
      </c>
      <c r="B54" s="116" t="s">
        <v>187</v>
      </c>
      <c r="C54" s="116">
        <v>-26962.81000000052</v>
      </c>
      <c r="D54" s="117">
        <f>C54/'- 3 -'!C54</f>
        <v>-0.0025186996269194626</v>
      </c>
      <c r="E54" s="170"/>
    </row>
    <row r="55" spans="1:5" ht="12.75">
      <c r="A55" s="112">
        <v>46</v>
      </c>
      <c r="B55" s="113" t="s">
        <v>188</v>
      </c>
      <c r="C55" s="113">
        <v>585493</v>
      </c>
      <c r="D55" s="114">
        <f>C55/'- 3 -'!C55</f>
        <v>0.05702605425438931</v>
      </c>
      <c r="E55" s="170"/>
    </row>
    <row r="56" spans="1:5" ht="12.75">
      <c r="A56" s="115">
        <v>47</v>
      </c>
      <c r="B56" s="116" t="s">
        <v>189</v>
      </c>
      <c r="C56" s="116">
        <v>197471</v>
      </c>
      <c r="D56" s="117">
        <f>C56/'- 3 -'!C56</f>
        <v>0.025783438751945303</v>
      </c>
      <c r="E56" s="170"/>
    </row>
    <row r="57" spans="1:5" ht="12.75">
      <c r="A57" s="112">
        <v>48</v>
      </c>
      <c r="B57" s="113" t="s">
        <v>190</v>
      </c>
      <c r="C57" s="113">
        <v>2718246.7</v>
      </c>
      <c r="D57" s="114">
        <f>C57/'- 3 -'!C57</f>
        <v>0.05021425083997742</v>
      </c>
      <c r="E57" s="170"/>
    </row>
    <row r="58" spans="1:5" ht="12.75">
      <c r="A58" s="115">
        <v>49</v>
      </c>
      <c r="B58" s="116" t="s">
        <v>191</v>
      </c>
      <c r="C58" s="116">
        <v>499561</v>
      </c>
      <c r="D58" s="117">
        <f>C58/'- 3 -'!C58</f>
        <v>0.017457379491694798</v>
      </c>
      <c r="E58" s="170"/>
    </row>
    <row r="59" spans="1:5" ht="12.75">
      <c r="A59" s="112">
        <v>2264</v>
      </c>
      <c r="B59" s="113" t="s">
        <v>192</v>
      </c>
      <c r="C59" s="113">
        <v>9212</v>
      </c>
      <c r="D59" s="114">
        <f>C59/'- 3 -'!C59</f>
        <v>0.004998195939915304</v>
      </c>
      <c r="E59" s="170"/>
    </row>
    <row r="60" spans="1:5" ht="12.75">
      <c r="A60" s="115">
        <v>2309</v>
      </c>
      <c r="B60" s="116" t="s">
        <v>193</v>
      </c>
      <c r="C60" s="116">
        <v>522902</v>
      </c>
      <c r="D60" s="117">
        <f>C60/'- 3 -'!C60</f>
        <v>0.2572061975192412</v>
      </c>
      <c r="E60" s="170"/>
    </row>
    <row r="61" spans="1:5" ht="12.75">
      <c r="A61" s="112">
        <v>2312</v>
      </c>
      <c r="B61" s="113" t="s">
        <v>194</v>
      </c>
      <c r="C61" s="113">
        <v>1140412</v>
      </c>
      <c r="D61" s="114">
        <f>C61/'- 3 -'!C61</f>
        <v>0.6312822411944417</v>
      </c>
      <c r="E61" s="170"/>
    </row>
    <row r="62" spans="1:5" ht="12.75">
      <c r="A62" s="115">
        <v>2355</v>
      </c>
      <c r="B62" s="116" t="s">
        <v>196</v>
      </c>
      <c r="C62" s="116">
        <v>522444.68</v>
      </c>
      <c r="D62" s="117">
        <f>C62/'- 3 -'!C62</f>
        <v>0.02322751708657919</v>
      </c>
      <c r="E62" s="170"/>
    </row>
    <row r="63" spans="1:5" ht="12.75">
      <c r="A63" s="112">
        <v>2439</v>
      </c>
      <c r="B63" s="113" t="s">
        <v>197</v>
      </c>
      <c r="C63" s="113">
        <v>184653.65</v>
      </c>
      <c r="D63" s="114">
        <f>C63/'- 3 -'!C63</f>
        <v>0.18534981835725528</v>
      </c>
      <c r="E63" s="170"/>
    </row>
    <row r="64" spans="1:5" ht="12.75">
      <c r="A64" s="115">
        <v>2460</v>
      </c>
      <c r="B64" s="116" t="s">
        <v>198</v>
      </c>
      <c r="C64" s="116">
        <v>531831</v>
      </c>
      <c r="D64" s="117">
        <f>C64/'- 3 -'!C64</f>
        <v>0.20570836447014812</v>
      </c>
      <c r="E64" s="170"/>
    </row>
    <row r="65" spans="1:4" ht="12.75">
      <c r="A65" s="112">
        <v>3000</v>
      </c>
      <c r="B65" s="113" t="s">
        <v>199</v>
      </c>
      <c r="C65" s="113"/>
      <c r="D65" s="114"/>
    </row>
    <row r="66" ht="4.5" customHeight="1">
      <c r="D66" s="118"/>
    </row>
    <row r="67" spans="1:4" ht="12.75">
      <c r="A67" s="119"/>
      <c r="B67" s="24" t="s">
        <v>200</v>
      </c>
      <c r="C67" s="24">
        <f>SUM(C11:C65)</f>
        <v>39381974.5</v>
      </c>
      <c r="D67" s="120">
        <f>C67/'- 3 -'!C67</f>
        <v>0.03468891522508589</v>
      </c>
    </row>
    <row r="68" ht="4.5" customHeight="1">
      <c r="D68" s="118"/>
    </row>
    <row r="69" spans="1:4" ht="12.75">
      <c r="A69" s="115">
        <v>2155</v>
      </c>
      <c r="B69" s="116" t="s">
        <v>201</v>
      </c>
      <c r="C69" s="116">
        <v>0</v>
      </c>
      <c r="D69" s="117">
        <f>C69/'- 3 -'!C69</f>
        <v>0</v>
      </c>
    </row>
    <row r="70" spans="1:4" ht="12.75">
      <c r="A70" s="112">
        <v>2408</v>
      </c>
      <c r="B70" s="113" t="s">
        <v>203</v>
      </c>
      <c r="C70" s="113">
        <v>174679</v>
      </c>
      <c r="D70" s="114">
        <f>C70/'- 3 -'!C70</f>
        <v>0.07294802235726862</v>
      </c>
    </row>
    <row r="71" ht="6.75" customHeight="1"/>
    <row r="72" spans="1:6" ht="12" customHeight="1">
      <c r="A72" s="63" t="s">
        <v>327</v>
      </c>
      <c r="B72" s="312" t="s">
        <v>450</v>
      </c>
      <c r="C72" s="141"/>
      <c r="D72" s="140"/>
      <c r="E72" s="140"/>
      <c r="F72" s="141"/>
    </row>
    <row r="73" spans="1:6" ht="12" customHeight="1">
      <c r="A73" s="63"/>
      <c r="B73" s="312" t="s">
        <v>451</v>
      </c>
      <c r="C73" s="141"/>
      <c r="D73" s="140"/>
      <c r="E73" s="140"/>
      <c r="F73" s="141"/>
    </row>
    <row r="74" spans="1:6" ht="12" customHeight="1">
      <c r="A74" s="63" t="s">
        <v>385</v>
      </c>
      <c r="B74" s="312" t="s">
        <v>452</v>
      </c>
      <c r="C74" s="141"/>
      <c r="D74" s="140"/>
      <c r="E74" s="140"/>
      <c r="F74" s="141"/>
    </row>
    <row r="75" spans="1:6" ht="12" customHeight="1">
      <c r="A75" s="5"/>
      <c r="B75" s="312" t="s">
        <v>453</v>
      </c>
      <c r="C75" s="141"/>
      <c r="D75" s="204"/>
      <c r="E75" s="204"/>
      <c r="F75" s="141"/>
    </row>
    <row r="76" spans="1:6" ht="12" customHeight="1">
      <c r="A76" s="5"/>
      <c r="B76" s="5"/>
      <c r="C76" s="141"/>
      <c r="D76" s="204"/>
      <c r="E76" s="204"/>
      <c r="F76" s="141"/>
    </row>
    <row r="77" spans="2:6" ht="12" customHeight="1">
      <c r="B77" s="140"/>
      <c r="C77" s="141"/>
      <c r="D77" s="140"/>
      <c r="E77" s="140"/>
      <c r="F77" s="141"/>
    </row>
    <row r="78" spans="3:5" ht="12.75">
      <c r="C78" s="20"/>
      <c r="D78" s="20"/>
      <c r="E78" s="20"/>
    </row>
  </sheetData>
  <printOptions/>
  <pageMargins left="0.5905511811023623" right="0" top="0.5905511811023623" bottom="0" header="0.31496062992125984" footer="0"/>
  <pageSetup fitToHeight="1" fitToWidth="1" horizontalDpi="600" verticalDpi="600" orientation="portrait" scale="80" r:id="rId1"/>
  <headerFooter alignWithMargins="0">
    <oddHeader>&amp;C&amp;"Times New Roman,Bold"&amp;12&amp;A</oddHead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Q76"/>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6.83203125" style="97" customWidth="1"/>
    <col min="4" max="7" width="15.83203125" style="97" customWidth="1"/>
    <col min="8" max="8" width="17.83203125" style="97" customWidth="1"/>
    <col min="9" max="16" width="15.83203125" style="97" customWidth="1"/>
    <col min="17" max="17" width="20.66015625" style="97" customWidth="1"/>
    <col min="18" max="16384" width="15.83203125" style="97" customWidth="1"/>
  </cols>
  <sheetData>
    <row r="1" spans="1:2" ht="6.75" customHeight="1">
      <c r="A1" s="20"/>
      <c r="B1" s="95"/>
    </row>
    <row r="2" spans="1:8" ht="12.75">
      <c r="A2" s="10"/>
      <c r="B2" s="123"/>
      <c r="C2" s="124" t="s">
        <v>209</v>
      </c>
      <c r="D2" s="124"/>
      <c r="E2" s="124"/>
      <c r="F2" s="124"/>
      <c r="G2" s="346"/>
      <c r="H2" s="125" t="s">
        <v>2</v>
      </c>
    </row>
    <row r="3" spans="1:8" ht="12.75">
      <c r="A3" s="11"/>
      <c r="B3" s="126"/>
      <c r="C3" s="191" t="str">
        <f>"CAPITAL FUND "&amp;REPLACE(YEAR,1,22,"")&amp;" ACTUAL"</f>
        <v>CAPITAL FUND 1997/98 ACTUAL</v>
      </c>
      <c r="D3" s="191"/>
      <c r="E3" s="159"/>
      <c r="F3" s="159"/>
      <c r="G3" s="399"/>
      <c r="H3" s="197"/>
    </row>
    <row r="4" spans="1:8" ht="12.75">
      <c r="A4" s="9"/>
      <c r="C4" s="161"/>
      <c r="D4" s="202"/>
      <c r="E4" s="203"/>
      <c r="F4" s="161"/>
      <c r="G4" s="161"/>
      <c r="H4" s="161"/>
    </row>
    <row r="5" spans="1:17" ht="12.75">
      <c r="A5" s="9"/>
      <c r="C5" s="65"/>
      <c r="D5" s="161"/>
      <c r="E5" s="161"/>
      <c r="F5" s="161"/>
      <c r="G5" s="161"/>
      <c r="H5" s="161"/>
      <c r="Q5" s="400" t="s">
        <v>467</v>
      </c>
    </row>
    <row r="6" spans="1:17" ht="12.75">
      <c r="A6" s="9"/>
      <c r="C6" s="258" t="s">
        <v>225</v>
      </c>
      <c r="D6" s="146"/>
      <c r="E6" s="146"/>
      <c r="F6" s="146"/>
      <c r="G6" s="146"/>
      <c r="H6" s="147"/>
      <c r="Q6" s="400" t="s">
        <v>468</v>
      </c>
    </row>
    <row r="7" spans="1:17" ht="12.75">
      <c r="A7" s="20"/>
      <c r="C7" s="162"/>
      <c r="D7" s="162"/>
      <c r="E7" s="162"/>
      <c r="F7" s="178"/>
      <c r="G7" s="162" t="s">
        <v>242</v>
      </c>
      <c r="H7" s="178"/>
      <c r="J7" s="400" t="s">
        <v>79</v>
      </c>
      <c r="K7" s="402"/>
      <c r="L7" s="400" t="s">
        <v>66</v>
      </c>
      <c r="M7" s="402"/>
      <c r="N7" s="402"/>
      <c r="O7" s="402"/>
      <c r="P7" s="402"/>
      <c r="Q7" s="400" t="s">
        <v>469</v>
      </c>
    </row>
    <row r="8" spans="1:17" ht="12.75">
      <c r="A8" s="109"/>
      <c r="B8" s="54"/>
      <c r="C8" s="164" t="s">
        <v>259</v>
      </c>
      <c r="D8" s="164" t="s">
        <v>269</v>
      </c>
      <c r="E8" s="164" t="s">
        <v>270</v>
      </c>
      <c r="F8" s="198"/>
      <c r="G8" s="164" t="s">
        <v>271</v>
      </c>
      <c r="H8" s="198"/>
      <c r="J8" s="400" t="s">
        <v>235</v>
      </c>
      <c r="K8" s="400" t="s">
        <v>236</v>
      </c>
      <c r="L8" s="400" t="s">
        <v>266</v>
      </c>
      <c r="M8" s="400" t="s">
        <v>455</v>
      </c>
      <c r="N8" s="400" t="s">
        <v>456</v>
      </c>
      <c r="O8" s="400" t="s">
        <v>457</v>
      </c>
      <c r="P8" s="400" t="s">
        <v>79</v>
      </c>
      <c r="Q8" s="400" t="s">
        <v>470</v>
      </c>
    </row>
    <row r="9" spans="1:17" ht="12.75">
      <c r="A9" s="60" t="s">
        <v>121</v>
      </c>
      <c r="B9" s="61" t="s">
        <v>122</v>
      </c>
      <c r="C9" s="166" t="s">
        <v>261</v>
      </c>
      <c r="D9" s="166" t="s">
        <v>143</v>
      </c>
      <c r="E9" s="166" t="s">
        <v>272</v>
      </c>
      <c r="F9" s="166" t="s">
        <v>66</v>
      </c>
      <c r="G9" s="166" t="s">
        <v>274</v>
      </c>
      <c r="H9" s="166" t="s">
        <v>79</v>
      </c>
      <c r="J9" s="400" t="s">
        <v>261</v>
      </c>
      <c r="K9" s="400" t="s">
        <v>261</v>
      </c>
      <c r="L9" s="400" t="s">
        <v>262</v>
      </c>
      <c r="M9" s="400" t="s">
        <v>458</v>
      </c>
      <c r="N9" s="400" t="s">
        <v>459</v>
      </c>
      <c r="O9" s="400" t="s">
        <v>460</v>
      </c>
      <c r="P9" s="400" t="s">
        <v>66</v>
      </c>
      <c r="Q9" s="400" t="s">
        <v>471</v>
      </c>
    </row>
    <row r="10" spans="1:17" ht="4.5" customHeight="1">
      <c r="A10" s="86"/>
      <c r="B10" s="86"/>
      <c r="C10" s="167"/>
      <c r="D10" s="167"/>
      <c r="E10" s="167"/>
      <c r="F10" s="167"/>
      <c r="G10" s="167"/>
      <c r="H10" s="167"/>
      <c r="J10" s="401" t="s">
        <v>454</v>
      </c>
      <c r="K10" s="401" t="s">
        <v>461</v>
      </c>
      <c r="L10" s="401" t="s">
        <v>462</v>
      </c>
      <c r="M10" s="401" t="s">
        <v>463</v>
      </c>
      <c r="N10" s="401" t="s">
        <v>464</v>
      </c>
      <c r="O10" s="401" t="s">
        <v>465</v>
      </c>
      <c r="P10" s="401" t="s">
        <v>466</v>
      </c>
      <c r="Q10" s="401" t="s">
        <v>472</v>
      </c>
    </row>
    <row r="11" spans="1:17" ht="12.75">
      <c r="A11" s="112">
        <v>1</v>
      </c>
      <c r="B11" s="113" t="s">
        <v>144</v>
      </c>
      <c r="C11" s="113">
        <v>12638117</v>
      </c>
      <c r="D11" s="113">
        <v>1523145</v>
      </c>
      <c r="E11" s="113">
        <v>2613000</v>
      </c>
      <c r="F11" s="113">
        <f>SUM(J11:Q11)</f>
        <v>145137</v>
      </c>
      <c r="G11" s="113">
        <v>5017860</v>
      </c>
      <c r="H11" s="113">
        <f>SUM(C11:G11)</f>
        <v>21937259</v>
      </c>
      <c r="J11">
        <v>0</v>
      </c>
      <c r="K11" s="97">
        <v>0</v>
      </c>
      <c r="L11" s="97">
        <v>0</v>
      </c>
      <c r="M11" s="97">
        <v>145137</v>
      </c>
      <c r="N11" s="97">
        <v>0</v>
      </c>
      <c r="O11" s="97">
        <v>0</v>
      </c>
      <c r="P11" s="97">
        <v>0</v>
      </c>
      <c r="Q11" s="97">
        <v>0</v>
      </c>
    </row>
    <row r="12" spans="1:17" ht="12.75">
      <c r="A12" s="115">
        <v>2</v>
      </c>
      <c r="B12" s="116" t="s">
        <v>145</v>
      </c>
      <c r="C12" s="116">
        <v>759944</v>
      </c>
      <c r="D12" s="116">
        <v>153120</v>
      </c>
      <c r="E12" s="116">
        <v>379000</v>
      </c>
      <c r="F12" s="116">
        <f aca="true" t="shared" si="0" ref="F12:F65">SUM(J12:Q12)</f>
        <v>738484</v>
      </c>
      <c r="G12" s="116">
        <v>902912</v>
      </c>
      <c r="H12" s="116">
        <f aca="true" t="shared" si="1" ref="H12:H65">SUM(C12:G12)</f>
        <v>2933460</v>
      </c>
      <c r="J12">
        <v>0</v>
      </c>
      <c r="K12" s="97">
        <v>0</v>
      </c>
      <c r="L12" s="97">
        <v>0</v>
      </c>
      <c r="M12" s="97">
        <v>480874</v>
      </c>
      <c r="N12" s="97">
        <v>0</v>
      </c>
      <c r="O12" s="97">
        <v>0</v>
      </c>
      <c r="P12" s="97">
        <v>0</v>
      </c>
      <c r="Q12" s="97">
        <v>257610</v>
      </c>
    </row>
    <row r="13" spans="1:17" ht="12.75">
      <c r="A13" s="112">
        <v>3</v>
      </c>
      <c r="B13" s="113" t="s">
        <v>146</v>
      </c>
      <c r="C13" s="113">
        <v>1787761</v>
      </c>
      <c r="D13" s="113">
        <v>50824</v>
      </c>
      <c r="E13" s="113">
        <v>0</v>
      </c>
      <c r="F13" s="113">
        <f t="shared" si="0"/>
        <v>0</v>
      </c>
      <c r="G13" s="113">
        <v>87062</v>
      </c>
      <c r="H13" s="113">
        <f t="shared" si="1"/>
        <v>1925647</v>
      </c>
      <c r="J13">
        <v>0</v>
      </c>
      <c r="K13" s="97">
        <v>0</v>
      </c>
      <c r="L13" s="97">
        <v>0</v>
      </c>
      <c r="M13" s="97">
        <v>0</v>
      </c>
      <c r="N13" s="97">
        <v>0</v>
      </c>
      <c r="O13" s="97">
        <v>0</v>
      </c>
      <c r="P13" s="97">
        <v>0</v>
      </c>
      <c r="Q13" s="97">
        <v>0</v>
      </c>
    </row>
    <row r="14" spans="1:17" ht="12.75">
      <c r="A14" s="115">
        <v>4</v>
      </c>
      <c r="B14" s="116" t="s">
        <v>147</v>
      </c>
      <c r="C14" s="116">
        <v>660335</v>
      </c>
      <c r="D14" s="116">
        <v>296418</v>
      </c>
      <c r="E14" s="116">
        <v>211000</v>
      </c>
      <c r="F14" s="116">
        <f t="shared" si="0"/>
        <v>-99000</v>
      </c>
      <c r="G14" s="116">
        <v>182528</v>
      </c>
      <c r="H14" s="116">
        <f t="shared" si="1"/>
        <v>1251281</v>
      </c>
      <c r="J14">
        <v>0</v>
      </c>
      <c r="K14" s="97">
        <v>0</v>
      </c>
      <c r="L14" s="97">
        <v>0</v>
      </c>
      <c r="M14" s="97">
        <v>0</v>
      </c>
      <c r="N14" s="97">
        <v>0</v>
      </c>
      <c r="O14" s="97">
        <v>0</v>
      </c>
      <c r="P14" s="97">
        <v>-99000</v>
      </c>
      <c r="Q14" s="97">
        <v>0</v>
      </c>
    </row>
    <row r="15" spans="1:17" ht="12.75">
      <c r="A15" s="112">
        <v>5</v>
      </c>
      <c r="B15" s="113" t="s">
        <v>148</v>
      </c>
      <c r="C15" s="113">
        <v>1909453</v>
      </c>
      <c r="D15" s="113">
        <v>230676</v>
      </c>
      <c r="E15" s="113">
        <v>3315000</v>
      </c>
      <c r="F15" s="113">
        <f t="shared" si="0"/>
        <v>20192</v>
      </c>
      <c r="G15" s="113">
        <v>2190688</v>
      </c>
      <c r="H15" s="113">
        <f t="shared" si="1"/>
        <v>7666009</v>
      </c>
      <c r="J15">
        <v>0</v>
      </c>
      <c r="K15" s="97">
        <v>0</v>
      </c>
      <c r="L15" s="97">
        <v>0</v>
      </c>
      <c r="M15" s="97">
        <v>0</v>
      </c>
      <c r="N15" s="97">
        <v>45</v>
      </c>
      <c r="O15" s="97">
        <v>0</v>
      </c>
      <c r="P15" s="97">
        <v>0</v>
      </c>
      <c r="Q15" s="97">
        <v>20147</v>
      </c>
    </row>
    <row r="16" spans="1:17" ht="12.75">
      <c r="A16" s="115">
        <v>6</v>
      </c>
      <c r="B16" s="116" t="s">
        <v>149</v>
      </c>
      <c r="C16" s="116">
        <v>4051948</v>
      </c>
      <c r="D16" s="116">
        <v>253447</v>
      </c>
      <c r="E16" s="116">
        <v>777000</v>
      </c>
      <c r="F16" s="116">
        <f t="shared" si="0"/>
        <v>61</v>
      </c>
      <c r="G16" s="116">
        <v>211246</v>
      </c>
      <c r="H16" s="116">
        <f t="shared" si="1"/>
        <v>5293702</v>
      </c>
      <c r="J16">
        <v>0</v>
      </c>
      <c r="K16" s="97">
        <v>0</v>
      </c>
      <c r="L16" s="97">
        <v>0</v>
      </c>
      <c r="M16" s="97">
        <v>61</v>
      </c>
      <c r="N16" s="97">
        <v>0</v>
      </c>
      <c r="O16" s="97">
        <v>0</v>
      </c>
      <c r="P16" s="97">
        <v>0</v>
      </c>
      <c r="Q16" s="97">
        <v>0</v>
      </c>
    </row>
    <row r="17" spans="1:17" ht="12.75">
      <c r="A17" s="112">
        <v>8</v>
      </c>
      <c r="B17" s="113" t="s">
        <v>150</v>
      </c>
      <c r="C17" s="113">
        <v>85886</v>
      </c>
      <c r="D17" s="113">
        <v>270077</v>
      </c>
      <c r="E17" s="113">
        <v>135000</v>
      </c>
      <c r="F17" s="113">
        <f t="shared" si="0"/>
        <v>0</v>
      </c>
      <c r="G17" s="113">
        <v>0</v>
      </c>
      <c r="H17" s="113">
        <f t="shared" si="1"/>
        <v>490963</v>
      </c>
      <c r="J17">
        <v>0</v>
      </c>
      <c r="K17" s="97">
        <v>0</v>
      </c>
      <c r="L17" s="97">
        <v>0</v>
      </c>
      <c r="M17" s="97">
        <v>0</v>
      </c>
      <c r="N17" s="97">
        <v>0</v>
      </c>
      <c r="O17" s="97">
        <v>0</v>
      </c>
      <c r="P17" s="97">
        <v>0</v>
      </c>
      <c r="Q17" s="97">
        <v>0</v>
      </c>
    </row>
    <row r="18" spans="1:17" ht="12.75">
      <c r="A18" s="115">
        <v>9</v>
      </c>
      <c r="B18" s="116" t="s">
        <v>151</v>
      </c>
      <c r="C18" s="17">
        <v>2672144</v>
      </c>
      <c r="D18" s="116">
        <v>365862</v>
      </c>
      <c r="E18" s="116">
        <v>889000</v>
      </c>
      <c r="F18" s="116">
        <f t="shared" si="0"/>
        <v>0</v>
      </c>
      <c r="G18" s="116">
        <v>1621786</v>
      </c>
      <c r="H18" s="116">
        <f t="shared" si="1"/>
        <v>5548792</v>
      </c>
      <c r="J18">
        <v>0</v>
      </c>
      <c r="K18" s="97">
        <v>0</v>
      </c>
      <c r="L18" s="97">
        <v>0</v>
      </c>
      <c r="M18" s="97">
        <v>0</v>
      </c>
      <c r="N18" s="97">
        <v>0</v>
      </c>
      <c r="O18" s="97">
        <v>0</v>
      </c>
      <c r="P18" s="97">
        <v>0</v>
      </c>
      <c r="Q18" s="97">
        <v>0</v>
      </c>
    </row>
    <row r="19" spans="1:17" ht="12.75">
      <c r="A19" s="112">
        <v>10</v>
      </c>
      <c r="B19" s="113" t="s">
        <v>152</v>
      </c>
      <c r="C19" s="113">
        <v>3731904</v>
      </c>
      <c r="D19" s="113">
        <v>761548</v>
      </c>
      <c r="E19" s="113">
        <v>571000</v>
      </c>
      <c r="F19" s="113">
        <f t="shared" si="0"/>
        <v>12313</v>
      </c>
      <c r="G19" s="113">
        <v>27500</v>
      </c>
      <c r="H19" s="113">
        <f t="shared" si="1"/>
        <v>5104265</v>
      </c>
      <c r="J19">
        <v>0</v>
      </c>
      <c r="K19" s="97">
        <v>0</v>
      </c>
      <c r="L19" s="97">
        <v>0</v>
      </c>
      <c r="M19" s="97">
        <v>2043</v>
      </c>
      <c r="N19" s="97">
        <v>0</v>
      </c>
      <c r="O19" s="97">
        <v>0</v>
      </c>
      <c r="P19" s="97">
        <v>0</v>
      </c>
      <c r="Q19" s="97">
        <v>10270</v>
      </c>
    </row>
    <row r="20" spans="1:17" ht="12.75">
      <c r="A20" s="115">
        <v>11</v>
      </c>
      <c r="B20" s="116" t="s">
        <v>153</v>
      </c>
      <c r="C20" s="116">
        <v>1583865</v>
      </c>
      <c r="D20" s="116">
        <v>240399</v>
      </c>
      <c r="E20" s="116">
        <v>522000</v>
      </c>
      <c r="F20" s="116">
        <f t="shared" si="0"/>
        <v>6055</v>
      </c>
      <c r="G20" s="116">
        <v>80214</v>
      </c>
      <c r="H20" s="116">
        <f t="shared" si="1"/>
        <v>2432533</v>
      </c>
      <c r="J20">
        <v>0</v>
      </c>
      <c r="K20" s="97">
        <v>0</v>
      </c>
      <c r="L20" s="97">
        <v>0</v>
      </c>
      <c r="M20" s="97">
        <v>1755</v>
      </c>
      <c r="N20" s="97">
        <v>0</v>
      </c>
      <c r="O20" s="97">
        <v>0</v>
      </c>
      <c r="P20" s="97">
        <v>0</v>
      </c>
      <c r="Q20" s="97">
        <v>4300</v>
      </c>
    </row>
    <row r="21" spans="1:17" ht="12.75">
      <c r="A21" s="112">
        <v>12</v>
      </c>
      <c r="B21" s="113" t="s">
        <v>154</v>
      </c>
      <c r="C21" s="113">
        <v>3106159</v>
      </c>
      <c r="D21" s="113">
        <v>428522</v>
      </c>
      <c r="E21" s="113">
        <v>459478</v>
      </c>
      <c r="F21" s="113">
        <f t="shared" si="0"/>
        <v>0</v>
      </c>
      <c r="G21" s="113">
        <v>2848564</v>
      </c>
      <c r="H21" s="113">
        <f t="shared" si="1"/>
        <v>6842723</v>
      </c>
      <c r="J21">
        <v>0</v>
      </c>
      <c r="K21" s="97">
        <v>0</v>
      </c>
      <c r="L21" s="97">
        <v>0</v>
      </c>
      <c r="M21" s="97">
        <v>0</v>
      </c>
      <c r="N21" s="97">
        <v>0</v>
      </c>
      <c r="O21" s="97">
        <v>0</v>
      </c>
      <c r="P21" s="97">
        <v>0</v>
      </c>
      <c r="Q21" s="97">
        <v>0</v>
      </c>
    </row>
    <row r="22" spans="1:17" ht="12.75">
      <c r="A22" s="115">
        <v>13</v>
      </c>
      <c r="B22" s="116" t="s">
        <v>155</v>
      </c>
      <c r="C22" s="116">
        <v>772316</v>
      </c>
      <c r="D22" s="116">
        <v>206097</v>
      </c>
      <c r="E22" s="116">
        <v>311000</v>
      </c>
      <c r="F22" s="116">
        <f t="shared" si="0"/>
        <v>2340</v>
      </c>
      <c r="G22" s="116">
        <v>283768</v>
      </c>
      <c r="H22" s="116">
        <f t="shared" si="1"/>
        <v>1575521</v>
      </c>
      <c r="J22">
        <v>0</v>
      </c>
      <c r="K22" s="97">
        <v>0</v>
      </c>
      <c r="L22" s="97">
        <v>0</v>
      </c>
      <c r="M22" s="97">
        <v>2387</v>
      </c>
      <c r="N22" s="97">
        <v>0</v>
      </c>
      <c r="O22" s="97">
        <v>0</v>
      </c>
      <c r="P22" s="97">
        <v>-47</v>
      </c>
      <c r="Q22" s="97">
        <v>0</v>
      </c>
    </row>
    <row r="23" spans="1:17" ht="12.75">
      <c r="A23" s="112">
        <v>14</v>
      </c>
      <c r="B23" s="113" t="s">
        <v>156</v>
      </c>
      <c r="C23" s="113">
        <v>1567984</v>
      </c>
      <c r="D23" s="113">
        <v>212244</v>
      </c>
      <c r="E23" s="113">
        <v>2684000</v>
      </c>
      <c r="F23" s="113">
        <f t="shared" si="0"/>
        <v>1400</v>
      </c>
      <c r="G23" s="113">
        <v>681202</v>
      </c>
      <c r="H23" s="113">
        <f t="shared" si="1"/>
        <v>5146830</v>
      </c>
      <c r="J23">
        <v>0</v>
      </c>
      <c r="K23" s="97">
        <v>0</v>
      </c>
      <c r="L23" s="97">
        <v>0</v>
      </c>
      <c r="M23" s="97">
        <v>0</v>
      </c>
      <c r="N23" s="97">
        <v>0</v>
      </c>
      <c r="O23" s="97">
        <v>0</v>
      </c>
      <c r="P23" s="97">
        <v>0</v>
      </c>
      <c r="Q23" s="97">
        <v>1400</v>
      </c>
    </row>
    <row r="24" spans="1:17" ht="12.75">
      <c r="A24" s="115">
        <v>15</v>
      </c>
      <c r="B24" s="116" t="s">
        <v>157</v>
      </c>
      <c r="C24" s="116">
        <v>2320389</v>
      </c>
      <c r="D24" s="116">
        <v>274533</v>
      </c>
      <c r="E24" s="116">
        <v>490000</v>
      </c>
      <c r="F24" s="116">
        <f t="shared" si="0"/>
        <v>6373</v>
      </c>
      <c r="G24" s="116">
        <v>105177</v>
      </c>
      <c r="H24" s="116">
        <f t="shared" si="1"/>
        <v>3196472</v>
      </c>
      <c r="J24">
        <v>0</v>
      </c>
      <c r="K24" s="97">
        <v>0</v>
      </c>
      <c r="L24" s="97">
        <v>0</v>
      </c>
      <c r="M24" s="97">
        <v>0</v>
      </c>
      <c r="N24" s="97">
        <v>0</v>
      </c>
      <c r="O24" s="97">
        <v>0</v>
      </c>
      <c r="P24" s="97">
        <v>0</v>
      </c>
      <c r="Q24" s="97">
        <v>6373</v>
      </c>
    </row>
    <row r="25" spans="1:17" ht="12.75">
      <c r="A25" s="112">
        <v>16</v>
      </c>
      <c r="B25" s="113" t="s">
        <v>158</v>
      </c>
      <c r="C25" s="113">
        <v>71442</v>
      </c>
      <c r="D25" s="113">
        <v>77905</v>
      </c>
      <c r="E25" s="113">
        <v>155000</v>
      </c>
      <c r="F25" s="113">
        <f t="shared" si="0"/>
        <v>2198</v>
      </c>
      <c r="G25" s="113">
        <v>172806</v>
      </c>
      <c r="H25" s="113">
        <f t="shared" si="1"/>
        <v>479351</v>
      </c>
      <c r="J25">
        <v>0</v>
      </c>
      <c r="K25" s="97">
        <v>0</v>
      </c>
      <c r="L25" s="97">
        <v>0</v>
      </c>
      <c r="M25" s="97">
        <v>2198</v>
      </c>
      <c r="N25" s="97">
        <v>0</v>
      </c>
      <c r="O25" s="97">
        <v>0</v>
      </c>
      <c r="P25" s="97">
        <v>0</v>
      </c>
      <c r="Q25" s="97">
        <v>0</v>
      </c>
    </row>
    <row r="26" spans="1:17" ht="12.75">
      <c r="A26" s="115">
        <v>17</v>
      </c>
      <c r="B26" s="116" t="s">
        <v>159</v>
      </c>
      <c r="C26" s="116">
        <v>229178</v>
      </c>
      <c r="D26" s="116">
        <v>238033</v>
      </c>
      <c r="E26" s="116">
        <v>385000</v>
      </c>
      <c r="F26" s="116">
        <f t="shared" si="0"/>
        <v>0</v>
      </c>
      <c r="G26" s="116">
        <v>5300</v>
      </c>
      <c r="H26" s="116">
        <f t="shared" si="1"/>
        <v>857511</v>
      </c>
      <c r="J26">
        <v>0</v>
      </c>
      <c r="K26" s="97">
        <v>0</v>
      </c>
      <c r="L26" s="97">
        <v>0</v>
      </c>
      <c r="M26" s="97">
        <v>0</v>
      </c>
      <c r="N26" s="97">
        <v>0</v>
      </c>
      <c r="O26" s="97">
        <v>0</v>
      </c>
      <c r="P26" s="97">
        <v>0</v>
      </c>
      <c r="Q26" s="97">
        <v>0</v>
      </c>
    </row>
    <row r="27" spans="1:17" ht="12.75">
      <c r="A27" s="112">
        <v>18</v>
      </c>
      <c r="B27" s="113" t="s">
        <v>160</v>
      </c>
      <c r="C27" s="113">
        <v>403788</v>
      </c>
      <c r="D27" s="113">
        <v>85567</v>
      </c>
      <c r="E27" s="113">
        <v>0</v>
      </c>
      <c r="F27" s="113">
        <f t="shared" si="0"/>
        <v>22998</v>
      </c>
      <c r="G27" s="113">
        <v>35952</v>
      </c>
      <c r="H27" s="113">
        <f t="shared" si="1"/>
        <v>548305</v>
      </c>
      <c r="J27">
        <v>0</v>
      </c>
      <c r="K27" s="97">
        <v>0</v>
      </c>
      <c r="L27" s="97">
        <v>0</v>
      </c>
      <c r="M27" s="97">
        <v>0</v>
      </c>
      <c r="N27" s="97">
        <v>0</v>
      </c>
      <c r="O27" s="97">
        <v>0</v>
      </c>
      <c r="P27" s="97">
        <v>0</v>
      </c>
      <c r="Q27" s="97">
        <v>22998</v>
      </c>
    </row>
    <row r="28" spans="1:17" ht="12.75">
      <c r="A28" s="115">
        <v>19</v>
      </c>
      <c r="B28" s="116" t="s">
        <v>161</v>
      </c>
      <c r="C28" s="116">
        <v>1188051</v>
      </c>
      <c r="D28" s="116">
        <v>122160</v>
      </c>
      <c r="E28" s="116">
        <v>0</v>
      </c>
      <c r="F28" s="116">
        <f t="shared" si="0"/>
        <v>373303</v>
      </c>
      <c r="G28" s="116">
        <v>981509</v>
      </c>
      <c r="H28" s="116">
        <f t="shared" si="1"/>
        <v>2665023</v>
      </c>
      <c r="J28">
        <v>0</v>
      </c>
      <c r="K28" s="97">
        <v>0</v>
      </c>
      <c r="L28" s="97">
        <v>0</v>
      </c>
      <c r="M28" s="97">
        <v>-10773</v>
      </c>
      <c r="N28" s="97">
        <v>383326</v>
      </c>
      <c r="O28" s="97">
        <v>0</v>
      </c>
      <c r="P28" s="97">
        <v>0</v>
      </c>
      <c r="Q28" s="97">
        <v>750</v>
      </c>
    </row>
    <row r="29" spans="1:17" ht="12.75">
      <c r="A29" s="112">
        <v>20</v>
      </c>
      <c r="B29" s="113" t="s">
        <v>162</v>
      </c>
      <c r="C29" s="113">
        <v>556470</v>
      </c>
      <c r="D29" s="113">
        <v>1328</v>
      </c>
      <c r="E29" s="113">
        <v>212000</v>
      </c>
      <c r="F29" s="113">
        <f t="shared" si="0"/>
        <v>0</v>
      </c>
      <c r="G29" s="113">
        <v>0</v>
      </c>
      <c r="H29" s="113">
        <f t="shared" si="1"/>
        <v>769798</v>
      </c>
      <c r="J29">
        <v>0</v>
      </c>
      <c r="K29" s="97">
        <v>0</v>
      </c>
      <c r="L29" s="97">
        <v>0</v>
      </c>
      <c r="M29" s="97">
        <v>0</v>
      </c>
      <c r="N29" s="97">
        <v>0</v>
      </c>
      <c r="O29" s="97">
        <v>0</v>
      </c>
      <c r="P29" s="97">
        <v>0</v>
      </c>
      <c r="Q29" s="97">
        <v>0</v>
      </c>
    </row>
    <row r="30" spans="1:17" ht="12.75">
      <c r="A30" s="115">
        <v>21</v>
      </c>
      <c r="B30" s="116" t="s">
        <v>163</v>
      </c>
      <c r="C30" s="116">
        <v>542758</v>
      </c>
      <c r="D30" s="116">
        <v>180879</v>
      </c>
      <c r="E30" s="116">
        <v>922000</v>
      </c>
      <c r="F30" s="116">
        <f t="shared" si="0"/>
        <v>1745</v>
      </c>
      <c r="G30" s="116">
        <v>204904</v>
      </c>
      <c r="H30" s="116">
        <f t="shared" si="1"/>
        <v>1852286</v>
      </c>
      <c r="J30">
        <v>0</v>
      </c>
      <c r="K30" s="97">
        <v>0</v>
      </c>
      <c r="L30" s="97">
        <v>0</v>
      </c>
      <c r="M30" s="97">
        <v>1745</v>
      </c>
      <c r="N30" s="97">
        <v>0</v>
      </c>
      <c r="O30" s="97">
        <v>0</v>
      </c>
      <c r="P30" s="97">
        <v>0</v>
      </c>
      <c r="Q30" s="97">
        <v>0</v>
      </c>
    </row>
    <row r="31" spans="1:17" ht="12.75">
      <c r="A31" s="112">
        <v>22</v>
      </c>
      <c r="B31" s="113" t="s">
        <v>164</v>
      </c>
      <c r="C31" s="113">
        <v>525488</v>
      </c>
      <c r="D31" s="113">
        <v>168010</v>
      </c>
      <c r="E31" s="113">
        <v>588694</v>
      </c>
      <c r="F31" s="113">
        <f t="shared" si="0"/>
        <v>17102</v>
      </c>
      <c r="G31" s="113">
        <v>56021</v>
      </c>
      <c r="H31" s="113">
        <f t="shared" si="1"/>
        <v>1355315</v>
      </c>
      <c r="J31">
        <v>0</v>
      </c>
      <c r="K31" s="97">
        <v>0</v>
      </c>
      <c r="L31" s="97">
        <v>0</v>
      </c>
      <c r="M31" s="97">
        <v>2102</v>
      </c>
      <c r="N31" s="97">
        <v>0</v>
      </c>
      <c r="O31" s="97">
        <v>0</v>
      </c>
      <c r="P31" s="97">
        <v>0</v>
      </c>
      <c r="Q31" s="97">
        <v>15000</v>
      </c>
    </row>
    <row r="32" spans="1:17" ht="12.75">
      <c r="A32" s="115">
        <v>23</v>
      </c>
      <c r="B32" s="116" t="s">
        <v>165</v>
      </c>
      <c r="C32" s="116">
        <v>348107</v>
      </c>
      <c r="D32" s="116">
        <v>155544</v>
      </c>
      <c r="E32" s="116">
        <v>478000</v>
      </c>
      <c r="F32" s="116">
        <f t="shared" si="0"/>
        <v>44832</v>
      </c>
      <c r="G32" s="116">
        <v>100892</v>
      </c>
      <c r="H32" s="116">
        <f t="shared" si="1"/>
        <v>1127375</v>
      </c>
      <c r="J32">
        <v>0</v>
      </c>
      <c r="K32" s="97">
        <v>0</v>
      </c>
      <c r="L32" s="97">
        <v>0</v>
      </c>
      <c r="M32" s="97">
        <v>0</v>
      </c>
      <c r="N32" s="97">
        <v>0</v>
      </c>
      <c r="O32" s="97">
        <v>0</v>
      </c>
      <c r="P32" s="97">
        <v>0</v>
      </c>
      <c r="Q32" s="97">
        <v>44832</v>
      </c>
    </row>
    <row r="33" spans="1:17" ht="12.75">
      <c r="A33" s="112">
        <v>24</v>
      </c>
      <c r="B33" s="113" t="s">
        <v>166</v>
      </c>
      <c r="C33" s="113">
        <v>928229</v>
      </c>
      <c r="D33" s="113">
        <v>270710</v>
      </c>
      <c r="E33" s="113">
        <v>0</v>
      </c>
      <c r="F33" s="113">
        <f t="shared" si="0"/>
        <v>5687</v>
      </c>
      <c r="G33" s="113">
        <v>55691</v>
      </c>
      <c r="H33" s="113">
        <f t="shared" si="1"/>
        <v>1260317</v>
      </c>
      <c r="J33">
        <v>0</v>
      </c>
      <c r="K33" s="97">
        <v>0</v>
      </c>
      <c r="L33" s="97">
        <v>0</v>
      </c>
      <c r="M33" s="97">
        <v>5687</v>
      </c>
      <c r="N33" s="97">
        <v>0</v>
      </c>
      <c r="O33" s="97">
        <v>0</v>
      </c>
      <c r="P33" s="97">
        <v>0</v>
      </c>
      <c r="Q33" s="97">
        <v>0</v>
      </c>
    </row>
    <row r="34" spans="1:17" ht="12.75">
      <c r="A34" s="115">
        <v>25</v>
      </c>
      <c r="B34" s="116" t="s">
        <v>167</v>
      </c>
      <c r="C34" s="116">
        <v>322165</v>
      </c>
      <c r="D34" s="116">
        <v>152832</v>
      </c>
      <c r="E34" s="116">
        <v>468000</v>
      </c>
      <c r="F34" s="116">
        <f t="shared" si="0"/>
        <v>58262</v>
      </c>
      <c r="G34" s="116">
        <v>184484</v>
      </c>
      <c r="H34" s="116">
        <f t="shared" si="1"/>
        <v>1185743</v>
      </c>
      <c r="J34">
        <v>0</v>
      </c>
      <c r="K34" s="97">
        <v>0</v>
      </c>
      <c r="L34" s="97">
        <v>0</v>
      </c>
      <c r="M34" s="97">
        <v>34</v>
      </c>
      <c r="N34" s="97">
        <v>0</v>
      </c>
      <c r="O34" s="97">
        <v>0</v>
      </c>
      <c r="P34" s="97">
        <v>0</v>
      </c>
      <c r="Q34" s="97">
        <v>58228</v>
      </c>
    </row>
    <row r="35" spans="1:17" ht="12.75">
      <c r="A35" s="112">
        <v>26</v>
      </c>
      <c r="B35" s="113" t="s">
        <v>168</v>
      </c>
      <c r="C35" s="113">
        <v>1871727</v>
      </c>
      <c r="D35" s="113">
        <v>125826</v>
      </c>
      <c r="E35" s="113">
        <v>182000</v>
      </c>
      <c r="F35" s="113">
        <f t="shared" si="0"/>
        <v>38344</v>
      </c>
      <c r="G35" s="113">
        <v>27548</v>
      </c>
      <c r="H35" s="113">
        <f t="shared" si="1"/>
        <v>2245445</v>
      </c>
      <c r="J35">
        <v>0</v>
      </c>
      <c r="K35" s="97">
        <v>0</v>
      </c>
      <c r="L35" s="97">
        <v>0</v>
      </c>
      <c r="M35" s="97">
        <v>0</v>
      </c>
      <c r="N35" s="97">
        <v>0</v>
      </c>
      <c r="O35" s="97">
        <v>38344</v>
      </c>
      <c r="P35" s="97">
        <v>0</v>
      </c>
      <c r="Q35" s="97">
        <v>0</v>
      </c>
    </row>
    <row r="36" spans="1:17" ht="12.75">
      <c r="A36" s="115">
        <v>27</v>
      </c>
      <c r="B36" s="116" t="s">
        <v>169</v>
      </c>
      <c r="C36" s="116">
        <v>346192</v>
      </c>
      <c r="D36" s="116">
        <v>109001</v>
      </c>
      <c r="E36" s="116">
        <v>94000</v>
      </c>
      <c r="F36" s="116">
        <f t="shared" si="0"/>
        <v>0</v>
      </c>
      <c r="G36" s="116">
        <v>11208</v>
      </c>
      <c r="H36" s="116">
        <f t="shared" si="1"/>
        <v>560401</v>
      </c>
      <c r="J36">
        <v>0</v>
      </c>
      <c r="K36" s="97">
        <v>0</v>
      </c>
      <c r="L36" s="97">
        <v>0</v>
      </c>
      <c r="M36" s="97">
        <v>0</v>
      </c>
      <c r="N36" s="97">
        <v>0</v>
      </c>
      <c r="O36" s="97">
        <v>0</v>
      </c>
      <c r="P36" s="97">
        <v>0</v>
      </c>
      <c r="Q36" s="97">
        <v>0</v>
      </c>
    </row>
    <row r="37" spans="1:17" ht="12.75">
      <c r="A37" s="112">
        <v>28</v>
      </c>
      <c r="B37" s="113" t="s">
        <v>170</v>
      </c>
      <c r="C37" s="113">
        <v>490462</v>
      </c>
      <c r="D37" s="113">
        <v>81776</v>
      </c>
      <c r="E37" s="113">
        <v>0</v>
      </c>
      <c r="F37" s="113">
        <f t="shared" si="0"/>
        <v>31765</v>
      </c>
      <c r="G37" s="113">
        <v>26171</v>
      </c>
      <c r="H37" s="113">
        <f t="shared" si="1"/>
        <v>630174</v>
      </c>
      <c r="J37">
        <v>0</v>
      </c>
      <c r="K37" s="97">
        <v>0</v>
      </c>
      <c r="L37" s="97">
        <v>0</v>
      </c>
      <c r="M37" s="97">
        <v>0</v>
      </c>
      <c r="N37" s="97">
        <v>0</v>
      </c>
      <c r="O37" s="97">
        <v>0</v>
      </c>
      <c r="P37" s="97">
        <v>0</v>
      </c>
      <c r="Q37" s="97">
        <v>31765</v>
      </c>
    </row>
    <row r="38" spans="1:17" ht="12.75">
      <c r="A38" s="115">
        <v>29</v>
      </c>
      <c r="B38" s="116" t="s">
        <v>171</v>
      </c>
      <c r="C38" s="116">
        <v>292319</v>
      </c>
      <c r="D38" s="116">
        <v>104570</v>
      </c>
      <c r="E38" s="116">
        <v>398000</v>
      </c>
      <c r="F38" s="116">
        <f t="shared" si="0"/>
        <v>89981</v>
      </c>
      <c r="G38" s="116">
        <v>46974</v>
      </c>
      <c r="H38" s="116">
        <f t="shared" si="1"/>
        <v>931844</v>
      </c>
      <c r="J38">
        <v>0</v>
      </c>
      <c r="K38" s="97">
        <v>0</v>
      </c>
      <c r="L38" s="97">
        <v>0</v>
      </c>
      <c r="M38" s="97">
        <v>0</v>
      </c>
      <c r="N38" s="97">
        <v>0</v>
      </c>
      <c r="O38" s="97">
        <v>0</v>
      </c>
      <c r="P38" s="97">
        <v>-408</v>
      </c>
      <c r="Q38" s="97">
        <v>90389</v>
      </c>
    </row>
    <row r="39" spans="1:17" ht="12.75">
      <c r="A39" s="112">
        <v>30</v>
      </c>
      <c r="B39" s="113" t="s">
        <v>172</v>
      </c>
      <c r="C39" s="113">
        <v>667137</v>
      </c>
      <c r="D39" s="113">
        <v>213572</v>
      </c>
      <c r="E39" s="113">
        <v>177000</v>
      </c>
      <c r="F39" s="113">
        <f t="shared" si="0"/>
        <v>11799</v>
      </c>
      <c r="G39" s="113">
        <v>84941</v>
      </c>
      <c r="H39" s="113">
        <f t="shared" si="1"/>
        <v>1154449</v>
      </c>
      <c r="J39">
        <v>0</v>
      </c>
      <c r="K39" s="97">
        <v>0</v>
      </c>
      <c r="L39" s="97">
        <v>0</v>
      </c>
      <c r="M39" s="97">
        <v>7486</v>
      </c>
      <c r="N39" s="97">
        <v>0</v>
      </c>
      <c r="O39" s="97">
        <v>0</v>
      </c>
      <c r="P39" s="97">
        <v>0</v>
      </c>
      <c r="Q39" s="97">
        <v>4313</v>
      </c>
    </row>
    <row r="40" spans="1:17" ht="12.75">
      <c r="A40" s="115">
        <v>31</v>
      </c>
      <c r="B40" s="116" t="s">
        <v>173</v>
      </c>
      <c r="C40" s="116">
        <v>663901</v>
      </c>
      <c r="D40" s="116">
        <v>276541</v>
      </c>
      <c r="E40" s="116">
        <v>1146000</v>
      </c>
      <c r="F40" s="116">
        <f t="shared" si="0"/>
        <v>1200</v>
      </c>
      <c r="G40" s="116">
        <v>59041</v>
      </c>
      <c r="H40" s="116">
        <f t="shared" si="1"/>
        <v>2146683</v>
      </c>
      <c r="J40">
        <v>0</v>
      </c>
      <c r="K40" s="97">
        <v>0</v>
      </c>
      <c r="L40" s="97">
        <v>0</v>
      </c>
      <c r="M40" s="97">
        <v>0</v>
      </c>
      <c r="N40" s="97">
        <v>0</v>
      </c>
      <c r="O40" s="97">
        <v>0</v>
      </c>
      <c r="P40" s="97">
        <v>0</v>
      </c>
      <c r="Q40" s="97">
        <v>1200</v>
      </c>
    </row>
    <row r="41" spans="1:17" ht="12.75">
      <c r="A41" s="112">
        <v>32</v>
      </c>
      <c r="B41" s="113" t="s">
        <v>174</v>
      </c>
      <c r="C41" s="113">
        <v>990390</v>
      </c>
      <c r="D41" s="113">
        <v>254152</v>
      </c>
      <c r="E41" s="113">
        <v>388000</v>
      </c>
      <c r="F41" s="113">
        <f t="shared" si="0"/>
        <v>1839</v>
      </c>
      <c r="G41" s="113">
        <v>25353</v>
      </c>
      <c r="H41" s="113">
        <f t="shared" si="1"/>
        <v>1659734</v>
      </c>
      <c r="J41">
        <v>0</v>
      </c>
      <c r="K41" s="97">
        <v>0</v>
      </c>
      <c r="L41" s="97">
        <v>0</v>
      </c>
      <c r="M41" s="97">
        <v>129</v>
      </c>
      <c r="N41" s="97">
        <v>0</v>
      </c>
      <c r="O41" s="97">
        <v>0</v>
      </c>
      <c r="P41" s="97">
        <v>0</v>
      </c>
      <c r="Q41" s="97">
        <v>1710</v>
      </c>
    </row>
    <row r="42" spans="1:17" ht="12.75">
      <c r="A42" s="115">
        <v>33</v>
      </c>
      <c r="B42" s="116" t="s">
        <v>175</v>
      </c>
      <c r="C42" s="116">
        <v>617720</v>
      </c>
      <c r="D42" s="116">
        <v>211458</v>
      </c>
      <c r="E42" s="116">
        <v>96000</v>
      </c>
      <c r="F42" s="116">
        <f t="shared" si="0"/>
        <v>4012</v>
      </c>
      <c r="G42" s="116">
        <v>0</v>
      </c>
      <c r="H42" s="116">
        <f t="shared" si="1"/>
        <v>929190</v>
      </c>
      <c r="J42">
        <v>0</v>
      </c>
      <c r="K42" s="97">
        <v>0</v>
      </c>
      <c r="L42" s="97">
        <v>0</v>
      </c>
      <c r="M42" s="97">
        <v>0</v>
      </c>
      <c r="N42" s="97">
        <v>0</v>
      </c>
      <c r="O42" s="97">
        <v>0</v>
      </c>
      <c r="P42" s="97">
        <v>0</v>
      </c>
      <c r="Q42" s="97">
        <v>4012</v>
      </c>
    </row>
    <row r="43" spans="1:17" ht="12.75">
      <c r="A43" s="112">
        <v>34</v>
      </c>
      <c r="B43" s="113" t="s">
        <v>176</v>
      </c>
      <c r="C43" s="113">
        <v>305103</v>
      </c>
      <c r="D43" s="113">
        <v>107912</v>
      </c>
      <c r="E43" s="113">
        <v>189000</v>
      </c>
      <c r="F43" s="113">
        <f t="shared" si="0"/>
        <v>1683</v>
      </c>
      <c r="G43" s="113">
        <v>61251</v>
      </c>
      <c r="H43" s="113">
        <f t="shared" si="1"/>
        <v>664949</v>
      </c>
      <c r="J43">
        <v>0</v>
      </c>
      <c r="K43" s="97">
        <v>0</v>
      </c>
      <c r="L43" s="97">
        <v>0</v>
      </c>
      <c r="M43" s="97">
        <v>1683</v>
      </c>
      <c r="N43" s="97">
        <v>0</v>
      </c>
      <c r="O43" s="97">
        <v>0</v>
      </c>
      <c r="P43" s="97">
        <v>0</v>
      </c>
      <c r="Q43" s="97">
        <v>0</v>
      </c>
    </row>
    <row r="44" spans="1:17" ht="12.75">
      <c r="A44" s="115">
        <v>35</v>
      </c>
      <c r="B44" s="116" t="s">
        <v>177</v>
      </c>
      <c r="C44" s="116">
        <v>429486</v>
      </c>
      <c r="D44" s="116">
        <v>160789</v>
      </c>
      <c r="E44" s="116">
        <v>173000</v>
      </c>
      <c r="F44" s="116">
        <f t="shared" si="0"/>
        <v>782</v>
      </c>
      <c r="G44" s="116">
        <v>234827</v>
      </c>
      <c r="H44" s="116">
        <f t="shared" si="1"/>
        <v>998884</v>
      </c>
      <c r="J44">
        <v>0</v>
      </c>
      <c r="K44" s="97">
        <v>0</v>
      </c>
      <c r="L44" s="97">
        <v>0</v>
      </c>
      <c r="M44" s="97">
        <v>0</v>
      </c>
      <c r="N44" s="97">
        <v>0</v>
      </c>
      <c r="O44" s="97">
        <v>0</v>
      </c>
      <c r="P44" s="97">
        <v>0</v>
      </c>
      <c r="Q44" s="97">
        <v>782</v>
      </c>
    </row>
    <row r="45" spans="1:17" ht="12.75">
      <c r="A45" s="112">
        <v>36</v>
      </c>
      <c r="B45" s="113" t="s">
        <v>178</v>
      </c>
      <c r="C45" s="113">
        <v>246138</v>
      </c>
      <c r="D45" s="113">
        <v>145044</v>
      </c>
      <c r="E45" s="113">
        <v>94000</v>
      </c>
      <c r="F45" s="113">
        <f t="shared" si="0"/>
        <v>118</v>
      </c>
      <c r="G45" s="113">
        <v>6324</v>
      </c>
      <c r="H45" s="113">
        <f t="shared" si="1"/>
        <v>491624</v>
      </c>
      <c r="J45">
        <v>0</v>
      </c>
      <c r="K45" s="97">
        <v>0</v>
      </c>
      <c r="L45" s="97">
        <v>0</v>
      </c>
      <c r="M45" s="97">
        <v>118</v>
      </c>
      <c r="N45" s="97">
        <v>0</v>
      </c>
      <c r="O45" s="97">
        <v>0</v>
      </c>
      <c r="P45" s="97">
        <v>0</v>
      </c>
      <c r="Q45" s="97">
        <v>0</v>
      </c>
    </row>
    <row r="46" spans="1:17" ht="12.75">
      <c r="A46" s="115">
        <v>37</v>
      </c>
      <c r="B46" s="116" t="s">
        <v>179</v>
      </c>
      <c r="C46" s="116">
        <v>507218</v>
      </c>
      <c r="D46" s="116">
        <v>0</v>
      </c>
      <c r="E46" s="116">
        <v>0</v>
      </c>
      <c r="F46" s="116">
        <f t="shared" si="0"/>
        <v>1247</v>
      </c>
      <c r="G46" s="116">
        <v>59178</v>
      </c>
      <c r="H46" s="116">
        <f t="shared" si="1"/>
        <v>567643</v>
      </c>
      <c r="J46">
        <v>0</v>
      </c>
      <c r="K46" s="97">
        <v>0</v>
      </c>
      <c r="L46" s="97">
        <v>0</v>
      </c>
      <c r="M46" s="97">
        <v>1247</v>
      </c>
      <c r="N46" s="97">
        <v>0</v>
      </c>
      <c r="O46" s="97">
        <v>0</v>
      </c>
      <c r="P46" s="97">
        <v>0</v>
      </c>
      <c r="Q46" s="97">
        <v>0</v>
      </c>
    </row>
    <row r="47" spans="1:17" ht="12.75">
      <c r="A47" s="112">
        <v>38</v>
      </c>
      <c r="B47" s="113" t="s">
        <v>180</v>
      </c>
      <c r="C47" s="113">
        <v>618918</v>
      </c>
      <c r="D47" s="113">
        <v>262479</v>
      </c>
      <c r="E47" s="113">
        <v>227000</v>
      </c>
      <c r="F47" s="113">
        <f t="shared" si="0"/>
        <v>142</v>
      </c>
      <c r="G47" s="113">
        <v>249434</v>
      </c>
      <c r="H47" s="113">
        <f t="shared" si="1"/>
        <v>1357973</v>
      </c>
      <c r="J47">
        <v>0</v>
      </c>
      <c r="K47" s="97">
        <v>0</v>
      </c>
      <c r="L47" s="97">
        <v>0</v>
      </c>
      <c r="M47" s="97">
        <v>142</v>
      </c>
      <c r="N47" s="97">
        <v>0</v>
      </c>
      <c r="O47" s="97">
        <v>0</v>
      </c>
      <c r="P47" s="97">
        <v>0</v>
      </c>
      <c r="Q47" s="97">
        <v>0</v>
      </c>
    </row>
    <row r="48" spans="1:17" ht="12.75">
      <c r="A48" s="115">
        <v>39</v>
      </c>
      <c r="B48" s="116" t="s">
        <v>181</v>
      </c>
      <c r="C48" s="116">
        <v>801164</v>
      </c>
      <c r="D48" s="116">
        <v>210273</v>
      </c>
      <c r="E48" s="116">
        <v>277000</v>
      </c>
      <c r="F48" s="116">
        <f t="shared" si="0"/>
        <v>98</v>
      </c>
      <c r="G48" s="116">
        <v>124131</v>
      </c>
      <c r="H48" s="116">
        <f t="shared" si="1"/>
        <v>1412666</v>
      </c>
      <c r="J48">
        <v>0</v>
      </c>
      <c r="K48" s="97">
        <v>0</v>
      </c>
      <c r="L48" s="97">
        <v>0</v>
      </c>
      <c r="M48" s="97">
        <v>98</v>
      </c>
      <c r="N48" s="97">
        <v>0</v>
      </c>
      <c r="O48" s="97">
        <v>0</v>
      </c>
      <c r="P48" s="97">
        <v>0</v>
      </c>
      <c r="Q48" s="97">
        <v>0</v>
      </c>
    </row>
    <row r="49" spans="1:17" ht="12.75">
      <c r="A49" s="112">
        <v>40</v>
      </c>
      <c r="B49" s="113" t="s">
        <v>182</v>
      </c>
      <c r="C49" s="113">
        <v>3052427</v>
      </c>
      <c r="D49" s="113">
        <v>113551</v>
      </c>
      <c r="E49" s="113">
        <v>259000</v>
      </c>
      <c r="F49" s="113">
        <f t="shared" si="0"/>
        <v>30657</v>
      </c>
      <c r="G49" s="113">
        <v>203997</v>
      </c>
      <c r="H49" s="113">
        <f t="shared" si="1"/>
        <v>3659632</v>
      </c>
      <c r="J49">
        <v>0</v>
      </c>
      <c r="K49" s="97">
        <v>0</v>
      </c>
      <c r="L49" s="97">
        <v>0</v>
      </c>
      <c r="M49" s="97">
        <v>7303</v>
      </c>
      <c r="N49" s="97">
        <v>0</v>
      </c>
      <c r="O49" s="97">
        <v>0</v>
      </c>
      <c r="P49" s="97">
        <v>4006</v>
      </c>
      <c r="Q49" s="97">
        <v>19348</v>
      </c>
    </row>
    <row r="50" spans="1:17" ht="12.75">
      <c r="A50" s="115">
        <v>41</v>
      </c>
      <c r="B50" s="116" t="s">
        <v>183</v>
      </c>
      <c r="C50" s="116">
        <v>935989</v>
      </c>
      <c r="D50" s="116">
        <v>185383</v>
      </c>
      <c r="E50" s="116">
        <v>151000</v>
      </c>
      <c r="F50" s="116">
        <f t="shared" si="0"/>
        <v>0</v>
      </c>
      <c r="G50" s="116">
        <v>93786</v>
      </c>
      <c r="H50" s="116">
        <f t="shared" si="1"/>
        <v>1366158</v>
      </c>
      <c r="J50">
        <v>0</v>
      </c>
      <c r="K50" s="97">
        <v>0</v>
      </c>
      <c r="L50" s="97">
        <v>0</v>
      </c>
      <c r="M50" s="97">
        <v>0</v>
      </c>
      <c r="N50" s="97">
        <v>0</v>
      </c>
      <c r="O50" s="97">
        <v>0</v>
      </c>
      <c r="P50" s="97">
        <v>0</v>
      </c>
      <c r="Q50" s="97">
        <v>0</v>
      </c>
    </row>
    <row r="51" spans="1:17" ht="12.75">
      <c r="A51" s="112">
        <v>42</v>
      </c>
      <c r="B51" s="113" t="s">
        <v>184</v>
      </c>
      <c r="C51" s="113">
        <v>153727.59</v>
      </c>
      <c r="D51" s="113">
        <v>251363.88</v>
      </c>
      <c r="E51" s="113">
        <v>181000</v>
      </c>
      <c r="F51" s="113">
        <f t="shared" si="0"/>
        <v>93643.53</v>
      </c>
      <c r="G51" s="113">
        <v>195113</v>
      </c>
      <c r="H51" s="113">
        <f t="shared" si="1"/>
        <v>874848</v>
      </c>
      <c r="J51">
        <v>93643.53</v>
      </c>
      <c r="K51" s="97">
        <v>0</v>
      </c>
      <c r="L51" s="97">
        <v>0</v>
      </c>
      <c r="M51" s="97">
        <v>0</v>
      </c>
      <c r="N51" s="97">
        <v>0</v>
      </c>
      <c r="O51" s="97">
        <v>0</v>
      </c>
      <c r="P51" s="97">
        <v>0</v>
      </c>
      <c r="Q51" s="97">
        <v>0</v>
      </c>
    </row>
    <row r="52" spans="1:17" ht="12.75">
      <c r="A52" s="115">
        <v>43</v>
      </c>
      <c r="B52" s="116" t="s">
        <v>185</v>
      </c>
      <c r="C52" s="116">
        <v>254802</v>
      </c>
      <c r="D52" s="116">
        <v>335264</v>
      </c>
      <c r="E52" s="116">
        <v>68000</v>
      </c>
      <c r="F52" s="116">
        <f t="shared" si="0"/>
        <v>3913</v>
      </c>
      <c r="G52" s="116">
        <v>341</v>
      </c>
      <c r="H52" s="116">
        <f t="shared" si="1"/>
        <v>662320</v>
      </c>
      <c r="J52">
        <v>0</v>
      </c>
      <c r="K52" s="97">
        <v>0</v>
      </c>
      <c r="L52" s="97">
        <v>0</v>
      </c>
      <c r="M52" s="97">
        <v>13</v>
      </c>
      <c r="N52" s="97">
        <v>0</v>
      </c>
      <c r="O52" s="97">
        <v>0</v>
      </c>
      <c r="P52" s="97">
        <v>0</v>
      </c>
      <c r="Q52" s="97">
        <v>3900</v>
      </c>
    </row>
    <row r="53" spans="1:17" ht="12.75">
      <c r="A53" s="112">
        <v>44</v>
      </c>
      <c r="B53" s="113" t="s">
        <v>186</v>
      </c>
      <c r="C53" s="113">
        <v>337256</v>
      </c>
      <c r="D53" s="113">
        <v>122063</v>
      </c>
      <c r="E53" s="113">
        <v>79000</v>
      </c>
      <c r="F53" s="113">
        <f t="shared" si="0"/>
        <v>4931</v>
      </c>
      <c r="G53" s="113">
        <v>47369</v>
      </c>
      <c r="H53" s="113">
        <f t="shared" si="1"/>
        <v>590619</v>
      </c>
      <c r="J53">
        <v>0</v>
      </c>
      <c r="K53" s="97">
        <v>0</v>
      </c>
      <c r="L53" s="97">
        <v>0</v>
      </c>
      <c r="M53" s="97">
        <v>931</v>
      </c>
      <c r="N53" s="97">
        <v>0</v>
      </c>
      <c r="O53" s="97">
        <v>0</v>
      </c>
      <c r="P53" s="97">
        <v>0</v>
      </c>
      <c r="Q53" s="97">
        <v>4000</v>
      </c>
    </row>
    <row r="54" spans="1:17" ht="12.75">
      <c r="A54" s="115">
        <v>45</v>
      </c>
      <c r="B54" s="116" t="s">
        <v>187</v>
      </c>
      <c r="C54" s="116">
        <v>275011</v>
      </c>
      <c r="D54" s="116">
        <v>169</v>
      </c>
      <c r="E54" s="116">
        <v>156000</v>
      </c>
      <c r="F54" s="116">
        <f t="shared" si="0"/>
        <v>3690</v>
      </c>
      <c r="G54" s="116">
        <v>0</v>
      </c>
      <c r="H54" s="116">
        <f t="shared" si="1"/>
        <v>434870</v>
      </c>
      <c r="J54">
        <v>0</v>
      </c>
      <c r="K54" s="97">
        <v>0</v>
      </c>
      <c r="L54" s="97">
        <v>0</v>
      </c>
      <c r="M54" s="97">
        <v>0</v>
      </c>
      <c r="N54" s="97">
        <v>0</v>
      </c>
      <c r="O54" s="97">
        <v>0</v>
      </c>
      <c r="P54" s="97">
        <v>3690</v>
      </c>
      <c r="Q54" s="97">
        <v>0</v>
      </c>
    </row>
    <row r="55" spans="1:17" ht="12.75">
      <c r="A55" s="112">
        <v>46</v>
      </c>
      <c r="B55" s="113" t="s">
        <v>188</v>
      </c>
      <c r="C55" s="113">
        <v>527499</v>
      </c>
      <c r="D55" s="113">
        <v>76397</v>
      </c>
      <c r="E55" s="113">
        <v>0</v>
      </c>
      <c r="F55" s="113">
        <f t="shared" si="0"/>
        <v>6280</v>
      </c>
      <c r="G55" s="113">
        <v>299223</v>
      </c>
      <c r="H55" s="113">
        <f t="shared" si="1"/>
        <v>909399</v>
      </c>
      <c r="J55">
        <v>0</v>
      </c>
      <c r="K55" s="97">
        <v>0</v>
      </c>
      <c r="L55" s="97">
        <v>0</v>
      </c>
      <c r="M55" s="97">
        <v>6280</v>
      </c>
      <c r="N55" s="97">
        <v>0</v>
      </c>
      <c r="O55" s="97">
        <v>0</v>
      </c>
      <c r="P55" s="97">
        <v>0</v>
      </c>
      <c r="Q55" s="97">
        <v>0</v>
      </c>
    </row>
    <row r="56" spans="1:17" ht="12.75">
      <c r="A56" s="115">
        <v>47</v>
      </c>
      <c r="B56" s="116" t="s">
        <v>189</v>
      </c>
      <c r="C56" s="116">
        <v>834529</v>
      </c>
      <c r="D56" s="116">
        <v>143870</v>
      </c>
      <c r="E56" s="116">
        <v>0</v>
      </c>
      <c r="F56" s="116">
        <f t="shared" si="0"/>
        <v>1178</v>
      </c>
      <c r="G56" s="116">
        <v>4642</v>
      </c>
      <c r="H56" s="116">
        <f t="shared" si="1"/>
        <v>984219</v>
      </c>
      <c r="J56">
        <v>0</v>
      </c>
      <c r="K56" s="97">
        <v>0</v>
      </c>
      <c r="L56" s="97">
        <v>0</v>
      </c>
      <c r="M56" s="97">
        <v>0</v>
      </c>
      <c r="N56" s="97">
        <v>0</v>
      </c>
      <c r="O56" s="97">
        <v>0</v>
      </c>
      <c r="P56" s="97">
        <v>0</v>
      </c>
      <c r="Q56" s="97">
        <v>1178</v>
      </c>
    </row>
    <row r="57" spans="1:17" ht="12.75">
      <c r="A57" s="112">
        <v>48</v>
      </c>
      <c r="B57" s="113" t="s">
        <v>190</v>
      </c>
      <c r="C57" s="113">
        <v>632567</v>
      </c>
      <c r="D57" s="113">
        <v>188032</v>
      </c>
      <c r="E57" s="113">
        <v>427423</v>
      </c>
      <c r="F57" s="113">
        <f t="shared" si="0"/>
        <v>127554</v>
      </c>
      <c r="G57" s="113">
        <v>687153</v>
      </c>
      <c r="H57" s="113">
        <f t="shared" si="1"/>
        <v>2062729</v>
      </c>
      <c r="J57">
        <v>0</v>
      </c>
      <c r="K57" s="97">
        <v>0</v>
      </c>
      <c r="L57" s="97">
        <v>0</v>
      </c>
      <c r="M57" s="97">
        <v>14047</v>
      </c>
      <c r="N57" s="97">
        <v>0</v>
      </c>
      <c r="O57" s="97">
        <v>0</v>
      </c>
      <c r="P57" s="97">
        <v>67478</v>
      </c>
      <c r="Q57" s="97">
        <v>46029</v>
      </c>
    </row>
    <row r="58" spans="1:17" ht="12.75">
      <c r="A58" s="115">
        <v>49</v>
      </c>
      <c r="B58" s="116" t="s">
        <v>191</v>
      </c>
      <c r="C58" s="116">
        <v>1711035</v>
      </c>
      <c r="D58" s="116">
        <v>126857</v>
      </c>
      <c r="E58" s="116">
        <v>1904000</v>
      </c>
      <c r="F58" s="116">
        <f t="shared" si="0"/>
        <v>0</v>
      </c>
      <c r="G58" s="116">
        <v>342815</v>
      </c>
      <c r="H58" s="116">
        <f t="shared" si="1"/>
        <v>4084707</v>
      </c>
      <c r="J58">
        <v>0</v>
      </c>
      <c r="K58" s="97">
        <v>0</v>
      </c>
      <c r="L58" s="97">
        <v>0</v>
      </c>
      <c r="M58" s="97">
        <v>0</v>
      </c>
      <c r="N58" s="97">
        <v>0</v>
      </c>
      <c r="O58" s="97">
        <v>0</v>
      </c>
      <c r="P58" s="97">
        <v>0</v>
      </c>
      <c r="Q58" s="97">
        <v>0</v>
      </c>
    </row>
    <row r="59" spans="1:17" ht="12.75">
      <c r="A59" s="112">
        <v>2264</v>
      </c>
      <c r="B59" s="113" t="s">
        <v>192</v>
      </c>
      <c r="C59" s="113">
        <v>76125</v>
      </c>
      <c r="D59" s="113">
        <v>0</v>
      </c>
      <c r="E59" s="113">
        <v>0</v>
      </c>
      <c r="F59" s="113">
        <f t="shared" si="0"/>
        <v>1582</v>
      </c>
      <c r="G59" s="113">
        <v>42173</v>
      </c>
      <c r="H59" s="113">
        <f t="shared" si="1"/>
        <v>119880</v>
      </c>
      <c r="J59">
        <v>0</v>
      </c>
      <c r="K59" s="97">
        <v>0</v>
      </c>
      <c r="L59" s="97">
        <v>0</v>
      </c>
      <c r="M59" s="97">
        <v>1582</v>
      </c>
      <c r="N59" s="97">
        <v>0</v>
      </c>
      <c r="O59" s="97">
        <v>0</v>
      </c>
      <c r="P59" s="97">
        <v>0</v>
      </c>
      <c r="Q59" s="97">
        <v>0</v>
      </c>
    </row>
    <row r="60" spans="1:17" ht="12.75">
      <c r="A60" s="115">
        <v>2309</v>
      </c>
      <c r="B60" s="116" t="s">
        <v>193</v>
      </c>
      <c r="C60" s="116">
        <v>325012</v>
      </c>
      <c r="D60" s="116">
        <v>35917</v>
      </c>
      <c r="E60" s="116">
        <v>34284</v>
      </c>
      <c r="F60" s="116">
        <f t="shared" si="0"/>
        <v>0</v>
      </c>
      <c r="G60" s="116">
        <v>50756</v>
      </c>
      <c r="H60" s="116">
        <f t="shared" si="1"/>
        <v>445969</v>
      </c>
      <c r="J60">
        <v>0</v>
      </c>
      <c r="K60" s="97">
        <v>0</v>
      </c>
      <c r="L60" s="97">
        <v>0</v>
      </c>
      <c r="M60" s="97">
        <v>0</v>
      </c>
      <c r="N60" s="97">
        <v>0</v>
      </c>
      <c r="O60" s="97">
        <v>0</v>
      </c>
      <c r="P60" s="97">
        <v>0</v>
      </c>
      <c r="Q60" s="97">
        <v>0</v>
      </c>
    </row>
    <row r="61" spans="1:17" ht="12.75">
      <c r="A61" s="112">
        <v>2312</v>
      </c>
      <c r="B61" s="113" t="s">
        <v>194</v>
      </c>
      <c r="C61" s="113">
        <v>35667</v>
      </c>
      <c r="D61" s="113">
        <v>0</v>
      </c>
      <c r="E61" s="113">
        <v>0</v>
      </c>
      <c r="F61" s="113">
        <f t="shared" si="0"/>
        <v>0</v>
      </c>
      <c r="G61" s="113">
        <v>0</v>
      </c>
      <c r="H61" s="113">
        <f t="shared" si="1"/>
        <v>35667</v>
      </c>
      <c r="J61">
        <v>0</v>
      </c>
      <c r="K61" s="97">
        <v>0</v>
      </c>
      <c r="L61" s="97">
        <v>0</v>
      </c>
      <c r="M61" s="97">
        <v>0</v>
      </c>
      <c r="N61" s="97">
        <v>0</v>
      </c>
      <c r="O61" s="97">
        <v>0</v>
      </c>
      <c r="P61" s="97">
        <v>0</v>
      </c>
      <c r="Q61" s="97">
        <v>0</v>
      </c>
    </row>
    <row r="62" spans="1:17" ht="12.75">
      <c r="A62" s="115">
        <v>2355</v>
      </c>
      <c r="B62" s="116" t="s">
        <v>196</v>
      </c>
      <c r="C62" s="116">
        <v>692573</v>
      </c>
      <c r="D62" s="116">
        <v>220154</v>
      </c>
      <c r="E62" s="116">
        <v>310000</v>
      </c>
      <c r="F62" s="116">
        <f t="shared" si="0"/>
        <v>-3452</v>
      </c>
      <c r="G62" s="116">
        <v>187664</v>
      </c>
      <c r="H62" s="116">
        <f t="shared" si="1"/>
        <v>1406939</v>
      </c>
      <c r="J62">
        <v>0</v>
      </c>
      <c r="K62" s="97">
        <v>0</v>
      </c>
      <c r="L62" s="97">
        <v>0</v>
      </c>
      <c r="M62" s="97">
        <v>0</v>
      </c>
      <c r="N62" s="97">
        <v>0</v>
      </c>
      <c r="O62" s="97">
        <v>0</v>
      </c>
      <c r="P62" s="97">
        <v>-3452</v>
      </c>
      <c r="Q62" s="97">
        <v>0</v>
      </c>
    </row>
    <row r="63" spans="1:17" ht="12.75">
      <c r="A63" s="112">
        <v>2439</v>
      </c>
      <c r="B63" s="113" t="s">
        <v>197</v>
      </c>
      <c r="C63" s="113">
        <v>69147</v>
      </c>
      <c r="D63" s="113">
        <v>20505</v>
      </c>
      <c r="E63" s="113">
        <v>0</v>
      </c>
      <c r="F63" s="113">
        <f t="shared" si="0"/>
        <v>1621</v>
      </c>
      <c r="G63" s="113">
        <v>50040</v>
      </c>
      <c r="H63" s="113">
        <f t="shared" si="1"/>
        <v>141313</v>
      </c>
      <c r="J63">
        <v>0</v>
      </c>
      <c r="K63" s="97">
        <v>0</v>
      </c>
      <c r="L63" s="97">
        <v>0</v>
      </c>
      <c r="M63" s="97">
        <v>1621</v>
      </c>
      <c r="N63" s="97">
        <v>0</v>
      </c>
      <c r="O63" s="97">
        <v>0</v>
      </c>
      <c r="P63" s="97">
        <v>0</v>
      </c>
      <c r="Q63" s="97">
        <v>0</v>
      </c>
    </row>
    <row r="64" spans="1:17" ht="12.75">
      <c r="A64" s="115">
        <v>2460</v>
      </c>
      <c r="B64" s="116" t="s">
        <v>198</v>
      </c>
      <c r="C64" s="116">
        <v>337549</v>
      </c>
      <c r="D64" s="116">
        <v>0</v>
      </c>
      <c r="E64" s="116">
        <v>0</v>
      </c>
      <c r="F64" s="116">
        <f t="shared" si="0"/>
        <v>0</v>
      </c>
      <c r="G64" s="116">
        <v>0</v>
      </c>
      <c r="H64" s="116">
        <f t="shared" si="1"/>
        <v>337549</v>
      </c>
      <c r="J64">
        <v>0</v>
      </c>
      <c r="K64" s="97">
        <v>0</v>
      </c>
      <c r="L64" s="97">
        <v>0</v>
      </c>
      <c r="M64" s="97">
        <v>0</v>
      </c>
      <c r="N64" s="97">
        <v>0</v>
      </c>
      <c r="O64" s="97">
        <v>0</v>
      </c>
      <c r="P64" s="97">
        <v>0</v>
      </c>
      <c r="Q64" s="97">
        <v>0</v>
      </c>
    </row>
    <row r="65" spans="1:17" ht="12.75">
      <c r="A65" s="112">
        <v>3000</v>
      </c>
      <c r="B65" s="113" t="s">
        <v>199</v>
      </c>
      <c r="C65" s="113">
        <v>686474</v>
      </c>
      <c r="D65" s="113">
        <v>61793</v>
      </c>
      <c r="E65" s="113">
        <v>0</v>
      </c>
      <c r="F65" s="113">
        <f t="shared" si="0"/>
        <v>0</v>
      </c>
      <c r="G65" s="113">
        <v>0</v>
      </c>
      <c r="H65" s="113">
        <f t="shared" si="1"/>
        <v>748267</v>
      </c>
      <c r="J65">
        <v>0</v>
      </c>
      <c r="K65" s="97">
        <v>0</v>
      </c>
      <c r="L65" s="97">
        <v>0</v>
      </c>
      <c r="M65" s="97">
        <v>0</v>
      </c>
      <c r="N65" s="97">
        <v>0</v>
      </c>
      <c r="O65" s="97">
        <v>0</v>
      </c>
      <c r="P65" s="97">
        <v>0</v>
      </c>
      <c r="Q65" s="97">
        <v>0</v>
      </c>
    </row>
    <row r="66" ht="4.5" customHeight="1">
      <c r="J66"/>
    </row>
    <row r="67" spans="1:17" ht="12.75">
      <c r="A67" s="119"/>
      <c r="B67" s="24" t="s">
        <v>200</v>
      </c>
      <c r="C67" s="24">
        <f aca="true" t="shared" si="2" ref="C67:Q67">SUM(C11:C65)</f>
        <v>62549145.59</v>
      </c>
      <c r="D67" s="24">
        <f t="shared" si="2"/>
        <v>10864591.88</v>
      </c>
      <c r="E67" s="24">
        <f t="shared" si="2"/>
        <v>23575879</v>
      </c>
      <c r="F67" s="24">
        <f t="shared" si="2"/>
        <v>1814089.53</v>
      </c>
      <c r="G67" s="24">
        <f t="shared" si="2"/>
        <v>19259519</v>
      </c>
      <c r="H67" s="24">
        <f t="shared" si="2"/>
        <v>118063225</v>
      </c>
      <c r="J67">
        <f t="shared" si="2"/>
        <v>93643.53</v>
      </c>
      <c r="K67">
        <f t="shared" si="2"/>
        <v>0</v>
      </c>
      <c r="L67">
        <f t="shared" si="2"/>
        <v>0</v>
      </c>
      <c r="M67">
        <f t="shared" si="2"/>
        <v>675930</v>
      </c>
      <c r="N67">
        <f t="shared" si="2"/>
        <v>383371</v>
      </c>
      <c r="O67">
        <f t="shared" si="2"/>
        <v>38344</v>
      </c>
      <c r="P67">
        <f t="shared" si="2"/>
        <v>-27733</v>
      </c>
      <c r="Q67">
        <f t="shared" si="2"/>
        <v>650534</v>
      </c>
    </row>
    <row r="68" ht="4.5" customHeight="1">
      <c r="J68"/>
    </row>
    <row r="69" spans="1:17" ht="12.75">
      <c r="A69" s="115">
        <v>2155</v>
      </c>
      <c r="B69" s="116" t="s">
        <v>201</v>
      </c>
      <c r="C69" s="116">
        <v>0</v>
      </c>
      <c r="D69" s="116">
        <v>0</v>
      </c>
      <c r="E69" s="116">
        <v>0</v>
      </c>
      <c r="F69" s="116">
        <f>SUM(J69:Q69)</f>
        <v>0</v>
      </c>
      <c r="G69" s="116">
        <v>0</v>
      </c>
      <c r="H69" s="116">
        <f>SUM(C69:G69)</f>
        <v>0</v>
      </c>
      <c r="J69">
        <v>0</v>
      </c>
      <c r="K69" s="97">
        <v>0</v>
      </c>
      <c r="L69" s="97">
        <v>0</v>
      </c>
      <c r="M69" s="97">
        <v>0</v>
      </c>
      <c r="N69" s="97">
        <v>0</v>
      </c>
      <c r="O69" s="97">
        <v>0</v>
      </c>
      <c r="P69" s="97">
        <v>0</v>
      </c>
      <c r="Q69" s="97">
        <v>0</v>
      </c>
    </row>
    <row r="70" spans="1:17" ht="12.75">
      <c r="A70" s="112">
        <v>2408</v>
      </c>
      <c r="B70" s="113" t="s">
        <v>203</v>
      </c>
      <c r="C70" s="113">
        <v>0</v>
      </c>
      <c r="D70" s="113">
        <v>0</v>
      </c>
      <c r="E70" s="113">
        <v>0</v>
      </c>
      <c r="F70" s="113">
        <f>SUM(J70:Q70)</f>
        <v>1977</v>
      </c>
      <c r="G70" s="113">
        <v>4547</v>
      </c>
      <c r="H70" s="113">
        <f>SUM(C70:G70)</f>
        <v>6524</v>
      </c>
      <c r="J70">
        <v>0</v>
      </c>
      <c r="K70" s="97">
        <v>0</v>
      </c>
      <c r="L70" s="97">
        <v>0</v>
      </c>
      <c r="M70" s="97">
        <v>1977</v>
      </c>
      <c r="N70" s="97">
        <v>0</v>
      </c>
      <c r="O70" s="97">
        <v>0</v>
      </c>
      <c r="P70" s="97">
        <v>0</v>
      </c>
      <c r="Q70" s="97">
        <v>0</v>
      </c>
    </row>
    <row r="71" ht="6.75" customHeight="1"/>
    <row r="72" spans="1:8" ht="12" customHeight="1">
      <c r="A72" s="5"/>
      <c r="B72" s="5"/>
      <c r="C72" s="20"/>
      <c r="D72" s="20"/>
      <c r="E72" s="20"/>
      <c r="F72" s="20"/>
      <c r="G72" s="20"/>
      <c r="H72" s="20"/>
    </row>
    <row r="73" spans="1:8" ht="12" customHeight="1">
      <c r="A73" s="5"/>
      <c r="B73" s="5"/>
      <c r="C73" s="20"/>
      <c r="D73" s="20"/>
      <c r="E73" s="20"/>
      <c r="F73" s="20"/>
      <c r="G73" s="20"/>
      <c r="H73" s="20"/>
    </row>
    <row r="74" spans="1:8" ht="12" customHeight="1">
      <c r="A74" s="5"/>
      <c r="B74" s="5"/>
      <c r="C74" s="20"/>
      <c r="D74" s="20"/>
      <c r="E74" s="20"/>
      <c r="F74" s="20"/>
      <c r="G74" s="20"/>
      <c r="H74" s="20"/>
    </row>
    <row r="75" spans="1:8" ht="12" customHeight="1">
      <c r="A75" s="5"/>
      <c r="B75" s="5"/>
      <c r="C75" s="20"/>
      <c r="D75" s="20"/>
      <c r="E75" s="20"/>
      <c r="F75" s="20"/>
      <c r="G75" s="20"/>
      <c r="H75" s="20"/>
    </row>
    <row r="76" spans="1:8" ht="12" customHeight="1">
      <c r="A76" s="5"/>
      <c r="B76" s="5"/>
      <c r="C76" s="20"/>
      <c r="D76" s="20"/>
      <c r="E76" s="20"/>
      <c r="F76" s="20"/>
      <c r="G76" s="20"/>
      <c r="H76" s="20"/>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42.xml><?xml version="1.0" encoding="utf-8"?>
<worksheet xmlns="http://schemas.openxmlformats.org/spreadsheetml/2006/main" xmlns:r="http://schemas.openxmlformats.org/officeDocument/2006/relationships">
  <sheetPr codeName="Sheet40">
    <pageSetUpPr fitToPage="1"/>
  </sheetPr>
  <dimension ref="A1:H76"/>
  <sheetViews>
    <sheetView showGridLines="0" showZeros="0" workbookViewId="0" topLeftCell="A1">
      <selection activeCell="A1" sqref="A1"/>
    </sheetView>
  </sheetViews>
  <sheetFormatPr defaultColWidth="19.83203125" defaultRowHeight="12"/>
  <cols>
    <col min="1" max="1" width="6.83203125" style="97" customWidth="1"/>
    <col min="2" max="2" width="35.83203125" style="97" customWidth="1"/>
    <col min="3" max="3" width="18.83203125" style="97" customWidth="1"/>
    <col min="4" max="4" width="19.83203125" style="97" customWidth="1"/>
    <col min="5" max="5" width="18.83203125" style="97" customWidth="1"/>
    <col min="6" max="16384" width="19.83203125" style="97" customWidth="1"/>
  </cols>
  <sheetData>
    <row r="1" spans="1:2" ht="6.75" customHeight="1">
      <c r="A1" s="20"/>
      <c r="B1" s="95"/>
    </row>
    <row r="2" spans="1:7" ht="12.75">
      <c r="A2" s="10"/>
      <c r="B2" s="123"/>
      <c r="C2" s="124" t="s">
        <v>209</v>
      </c>
      <c r="D2" s="124"/>
      <c r="E2" s="124"/>
      <c r="F2" s="346"/>
      <c r="G2" s="125" t="s">
        <v>4</v>
      </c>
    </row>
    <row r="3" spans="1:7" ht="12.75">
      <c r="A3" s="11"/>
      <c r="B3" s="126"/>
      <c r="C3" s="159" t="str">
        <f>capyear</f>
        <v>CAPITAL FUND 1997/98 ACTUAL</v>
      </c>
      <c r="D3" s="159"/>
      <c r="E3" s="159"/>
      <c r="F3" s="399"/>
      <c r="G3" s="399"/>
    </row>
    <row r="4" spans="1:8" ht="12.75">
      <c r="A4" s="9"/>
      <c r="C4" s="161"/>
      <c r="D4" s="161"/>
      <c r="E4" s="161"/>
      <c r="F4" s="161"/>
      <c r="G4" s="161"/>
      <c r="H4" s="161"/>
    </row>
    <row r="5" spans="1:8" ht="12.75">
      <c r="A5" s="9"/>
      <c r="C5" s="65"/>
      <c r="D5" s="161"/>
      <c r="E5" s="161"/>
      <c r="F5" s="161"/>
      <c r="G5" s="161"/>
      <c r="H5" s="161"/>
    </row>
    <row r="6" spans="1:8" ht="12.75">
      <c r="A6" s="9"/>
      <c r="C6" s="258" t="s">
        <v>226</v>
      </c>
      <c r="D6" s="146"/>
      <c r="E6" s="146"/>
      <c r="F6" s="146"/>
      <c r="G6" s="147"/>
      <c r="H6" s="161"/>
    </row>
    <row r="7" spans="1:8" ht="12.75">
      <c r="A7" s="20"/>
      <c r="C7" s="76" t="s">
        <v>243</v>
      </c>
      <c r="D7" s="74"/>
      <c r="E7" s="74"/>
      <c r="F7" s="75"/>
      <c r="G7" s="178"/>
      <c r="H7" s="161"/>
    </row>
    <row r="8" spans="1:8" ht="12.75">
      <c r="A8" s="109"/>
      <c r="B8" s="54"/>
      <c r="C8" s="199"/>
      <c r="D8" s="200"/>
      <c r="E8" s="200"/>
      <c r="F8" s="201"/>
      <c r="G8" s="164" t="s">
        <v>272</v>
      </c>
      <c r="H8" s="161"/>
    </row>
    <row r="9" spans="1:8" ht="12.75">
      <c r="A9" s="60" t="s">
        <v>121</v>
      </c>
      <c r="B9" s="61" t="s">
        <v>122</v>
      </c>
      <c r="C9" s="166" t="s">
        <v>298</v>
      </c>
      <c r="D9" s="166" t="s">
        <v>299</v>
      </c>
      <c r="E9" s="166" t="s">
        <v>300</v>
      </c>
      <c r="F9" s="166" t="s">
        <v>301</v>
      </c>
      <c r="G9" s="166" t="s">
        <v>283</v>
      </c>
      <c r="H9" s="161"/>
    </row>
    <row r="10" spans="1:8" ht="4.5" customHeight="1">
      <c r="A10" s="86"/>
      <c r="B10" s="86"/>
      <c r="C10" s="167"/>
      <c r="D10" s="167"/>
      <c r="E10" s="167"/>
      <c r="F10" s="167"/>
      <c r="G10" s="167"/>
      <c r="H10" s="95"/>
    </row>
    <row r="11" spans="1:7" ht="12.75">
      <c r="A11" s="112">
        <v>1</v>
      </c>
      <c r="B11" s="113" t="s">
        <v>144</v>
      </c>
      <c r="C11" s="113">
        <v>339148</v>
      </c>
      <c r="D11" s="113">
        <v>4955426</v>
      </c>
      <c r="E11" s="113">
        <v>64063</v>
      </c>
      <c r="F11" s="113">
        <v>754163</v>
      </c>
      <c r="G11" s="113">
        <v>10233421</v>
      </c>
    </row>
    <row r="12" spans="1:7" ht="12.75">
      <c r="A12" s="115">
        <v>2</v>
      </c>
      <c r="B12" s="116" t="s">
        <v>145</v>
      </c>
      <c r="C12" s="116">
        <v>0</v>
      </c>
      <c r="D12" s="116">
        <v>716309</v>
      </c>
      <c r="E12" s="116">
        <v>0</v>
      </c>
      <c r="F12" s="116">
        <v>153808</v>
      </c>
      <c r="G12" s="116">
        <v>721508</v>
      </c>
    </row>
    <row r="13" spans="1:7" ht="12.75">
      <c r="A13" s="112">
        <v>3</v>
      </c>
      <c r="B13" s="113" t="s">
        <v>146</v>
      </c>
      <c r="C13" s="113">
        <v>0</v>
      </c>
      <c r="D13" s="113">
        <v>62341</v>
      </c>
      <c r="E13" s="113">
        <v>0</v>
      </c>
      <c r="F13" s="113">
        <v>84081</v>
      </c>
      <c r="G13" s="113">
        <v>1667181</v>
      </c>
    </row>
    <row r="14" spans="1:7" ht="12.75">
      <c r="A14" s="115">
        <v>4</v>
      </c>
      <c r="B14" s="116" t="s">
        <v>147</v>
      </c>
      <c r="C14" s="116">
        <v>1</v>
      </c>
      <c r="D14" s="116">
        <v>195119</v>
      </c>
      <c r="E14" s="116">
        <v>76774</v>
      </c>
      <c r="F14" s="116">
        <v>24524</v>
      </c>
      <c r="G14" s="116">
        <v>645800</v>
      </c>
    </row>
    <row r="15" spans="1:7" ht="12.75">
      <c r="A15" s="112">
        <v>5</v>
      </c>
      <c r="B15" s="113" t="s">
        <v>148</v>
      </c>
      <c r="C15" s="113">
        <v>4345</v>
      </c>
      <c r="D15" s="113">
        <v>4361170</v>
      </c>
      <c r="E15" s="113">
        <v>0</v>
      </c>
      <c r="F15" s="113">
        <v>0</v>
      </c>
      <c r="G15" s="113">
        <v>1855501</v>
      </c>
    </row>
    <row r="16" spans="1:7" ht="12.75">
      <c r="A16" s="115">
        <v>6</v>
      </c>
      <c r="B16" s="116" t="s">
        <v>149</v>
      </c>
      <c r="C16" s="116">
        <v>42072</v>
      </c>
      <c r="D16" s="116">
        <v>529026</v>
      </c>
      <c r="E16" s="116">
        <v>9720</v>
      </c>
      <c r="F16" s="116">
        <v>272523</v>
      </c>
      <c r="G16" s="116">
        <v>3758032</v>
      </c>
    </row>
    <row r="17" spans="1:7" ht="12.75">
      <c r="A17" s="112">
        <v>8</v>
      </c>
      <c r="B17" s="113" t="s">
        <v>150</v>
      </c>
      <c r="C17" s="113">
        <v>0</v>
      </c>
      <c r="D17" s="113">
        <v>135208</v>
      </c>
      <c r="E17" s="113">
        <v>270077</v>
      </c>
      <c r="F17" s="113">
        <v>0</v>
      </c>
      <c r="G17" s="113">
        <v>85378</v>
      </c>
    </row>
    <row r="18" spans="1:7" ht="12.75">
      <c r="A18" s="115">
        <v>9</v>
      </c>
      <c r="B18" s="116" t="s">
        <v>151</v>
      </c>
      <c r="C18" s="17">
        <v>0</v>
      </c>
      <c r="D18" s="116">
        <v>2291268</v>
      </c>
      <c r="E18" s="116">
        <v>0</v>
      </c>
      <c r="F18" s="116">
        <v>344890</v>
      </c>
      <c r="G18" s="116">
        <v>2313958</v>
      </c>
    </row>
    <row r="19" spans="1:7" ht="12.75">
      <c r="A19" s="112">
        <v>10</v>
      </c>
      <c r="B19" s="113" t="s">
        <v>152</v>
      </c>
      <c r="C19" s="113">
        <v>0</v>
      </c>
      <c r="D19" s="113">
        <v>717748</v>
      </c>
      <c r="E19" s="113">
        <v>3735</v>
      </c>
      <c r="F19" s="113">
        <v>363236</v>
      </c>
      <c r="G19" s="113">
        <v>3650051</v>
      </c>
    </row>
    <row r="20" spans="1:7" ht="12.75">
      <c r="A20" s="115">
        <v>11</v>
      </c>
      <c r="B20" s="116" t="s">
        <v>153</v>
      </c>
      <c r="C20" s="116">
        <v>0</v>
      </c>
      <c r="D20" s="116">
        <v>759370</v>
      </c>
      <c r="E20" s="116">
        <v>0</v>
      </c>
      <c r="F20" s="116">
        <v>179476</v>
      </c>
      <c r="G20" s="116">
        <v>1298473</v>
      </c>
    </row>
    <row r="21" spans="1:7" ht="12.75">
      <c r="A21" s="112">
        <v>12</v>
      </c>
      <c r="B21" s="113" t="s">
        <v>154</v>
      </c>
      <c r="C21" s="113">
        <v>50316</v>
      </c>
      <c r="D21" s="113">
        <v>3094972</v>
      </c>
      <c r="E21" s="113">
        <v>7500</v>
      </c>
      <c r="F21" s="113">
        <v>96280</v>
      </c>
      <c r="G21" s="113">
        <v>3061118</v>
      </c>
    </row>
    <row r="22" spans="1:7" ht="12.75">
      <c r="A22" s="115">
        <v>13</v>
      </c>
      <c r="B22" s="116" t="s">
        <v>155</v>
      </c>
      <c r="C22" s="116">
        <v>0</v>
      </c>
      <c r="D22" s="116">
        <v>268607</v>
      </c>
      <c r="E22" s="116">
        <v>0</v>
      </c>
      <c r="F22" s="116">
        <v>172912</v>
      </c>
      <c r="G22" s="116">
        <v>770069</v>
      </c>
    </row>
    <row r="23" spans="1:7" ht="12.75">
      <c r="A23" s="112">
        <v>14</v>
      </c>
      <c r="B23" s="113" t="s">
        <v>156</v>
      </c>
      <c r="C23" s="113">
        <v>111775</v>
      </c>
      <c r="D23" s="113">
        <v>3178824</v>
      </c>
      <c r="E23" s="113">
        <v>22912</v>
      </c>
      <c r="F23" s="113">
        <v>137570</v>
      </c>
      <c r="G23" s="113">
        <v>1514752</v>
      </c>
    </row>
    <row r="24" spans="1:7" ht="12.75">
      <c r="A24" s="115">
        <v>15</v>
      </c>
      <c r="B24" s="116" t="s">
        <v>157</v>
      </c>
      <c r="C24" s="116">
        <v>0</v>
      </c>
      <c r="D24" s="116">
        <v>506454</v>
      </c>
      <c r="E24" s="116">
        <v>0</v>
      </c>
      <c r="F24" s="116">
        <v>258710</v>
      </c>
      <c r="G24" s="116">
        <v>2186968</v>
      </c>
    </row>
    <row r="25" spans="1:7" ht="12.75">
      <c r="A25" s="112">
        <v>16</v>
      </c>
      <c r="B25" s="113" t="s">
        <v>158</v>
      </c>
      <c r="C25" s="113">
        <v>0</v>
      </c>
      <c r="D25" s="113">
        <v>191701</v>
      </c>
      <c r="E25" s="113">
        <v>0</v>
      </c>
      <c r="F25" s="113">
        <v>0</v>
      </c>
      <c r="G25" s="113">
        <v>32308</v>
      </c>
    </row>
    <row r="26" spans="1:7" ht="12.75">
      <c r="A26" s="115">
        <v>17</v>
      </c>
      <c r="B26" s="116" t="s">
        <v>159</v>
      </c>
      <c r="C26" s="116">
        <v>0</v>
      </c>
      <c r="D26" s="116">
        <v>368991</v>
      </c>
      <c r="E26" s="116">
        <v>0</v>
      </c>
      <c r="F26" s="116">
        <v>238033</v>
      </c>
      <c r="G26" s="116">
        <v>234478</v>
      </c>
    </row>
    <row r="27" spans="1:7" ht="12.75">
      <c r="A27" s="112">
        <v>18</v>
      </c>
      <c r="B27" s="113" t="s">
        <v>160</v>
      </c>
      <c r="C27" s="113">
        <v>0</v>
      </c>
      <c r="D27" s="113">
        <v>56951</v>
      </c>
      <c r="E27" s="113">
        <v>0</v>
      </c>
      <c r="F27" s="113">
        <v>87566</v>
      </c>
      <c r="G27" s="113">
        <v>403788</v>
      </c>
    </row>
    <row r="28" spans="1:7" ht="12.75">
      <c r="A28" s="115">
        <v>19</v>
      </c>
      <c r="B28" s="116" t="s">
        <v>161</v>
      </c>
      <c r="C28" s="116">
        <v>0</v>
      </c>
      <c r="D28" s="116">
        <v>930363</v>
      </c>
      <c r="E28" s="116">
        <v>0</v>
      </c>
      <c r="F28" s="116">
        <v>122160</v>
      </c>
      <c r="G28" s="116">
        <v>754492</v>
      </c>
    </row>
    <row r="29" spans="1:7" ht="12.75">
      <c r="A29" s="112">
        <v>20</v>
      </c>
      <c r="B29" s="113" t="s">
        <v>162</v>
      </c>
      <c r="C29" s="113">
        <v>0</v>
      </c>
      <c r="D29" s="113">
        <v>213328</v>
      </c>
      <c r="E29" s="113">
        <v>0</v>
      </c>
      <c r="F29" s="113">
        <v>0</v>
      </c>
      <c r="G29" s="113">
        <v>556470</v>
      </c>
    </row>
    <row r="30" spans="1:7" ht="12.75">
      <c r="A30" s="115">
        <v>21</v>
      </c>
      <c r="B30" s="116" t="s">
        <v>163</v>
      </c>
      <c r="C30" s="116">
        <v>0</v>
      </c>
      <c r="D30" s="116">
        <v>928294</v>
      </c>
      <c r="E30" s="116">
        <v>0</v>
      </c>
      <c r="F30" s="116">
        <v>180879</v>
      </c>
      <c r="G30" s="116">
        <v>541439</v>
      </c>
    </row>
    <row r="31" spans="1:7" ht="12.75">
      <c r="A31" s="112">
        <v>22</v>
      </c>
      <c r="B31" s="113" t="s">
        <v>164</v>
      </c>
      <c r="C31" s="113">
        <v>0</v>
      </c>
      <c r="D31" s="113">
        <v>305768</v>
      </c>
      <c r="E31" s="113">
        <v>0</v>
      </c>
      <c r="F31" s="113">
        <v>490928</v>
      </c>
      <c r="G31" s="113">
        <v>361886</v>
      </c>
    </row>
    <row r="32" spans="1:7" ht="12.75">
      <c r="A32" s="115">
        <v>23</v>
      </c>
      <c r="B32" s="116" t="s">
        <v>165</v>
      </c>
      <c r="C32" s="116">
        <v>0</v>
      </c>
      <c r="D32" s="116">
        <v>453239</v>
      </c>
      <c r="E32" s="116">
        <v>0</v>
      </c>
      <c r="F32" s="116">
        <v>170644</v>
      </c>
      <c r="G32" s="116">
        <v>376738</v>
      </c>
    </row>
    <row r="33" spans="1:7" ht="12.75">
      <c r="A33" s="112">
        <v>24</v>
      </c>
      <c r="B33" s="113" t="s">
        <v>166</v>
      </c>
      <c r="C33" s="113">
        <v>38851</v>
      </c>
      <c r="D33" s="113">
        <v>194</v>
      </c>
      <c r="E33" s="113">
        <v>0</v>
      </c>
      <c r="F33" s="113">
        <v>232738</v>
      </c>
      <c r="G33" s="113">
        <v>927349</v>
      </c>
    </row>
    <row r="34" spans="1:7" ht="12.75">
      <c r="A34" s="115">
        <v>25</v>
      </c>
      <c r="B34" s="116" t="s">
        <v>167</v>
      </c>
      <c r="C34" s="116">
        <v>0</v>
      </c>
      <c r="D34" s="116">
        <v>687946</v>
      </c>
      <c r="E34" s="116">
        <v>0</v>
      </c>
      <c r="F34" s="116">
        <v>91688</v>
      </c>
      <c r="G34" s="116">
        <v>321810</v>
      </c>
    </row>
    <row r="35" spans="1:7" ht="12.75">
      <c r="A35" s="112">
        <v>26</v>
      </c>
      <c r="B35" s="113" t="s">
        <v>168</v>
      </c>
      <c r="C35" s="113">
        <v>0</v>
      </c>
      <c r="D35" s="113">
        <v>402434</v>
      </c>
      <c r="E35" s="113">
        <v>50823</v>
      </c>
      <c r="F35" s="113">
        <v>69042</v>
      </c>
      <c r="G35" s="113">
        <v>1649647</v>
      </c>
    </row>
    <row r="36" spans="1:7" ht="12.75">
      <c r="A36" s="115">
        <v>27</v>
      </c>
      <c r="B36" s="116" t="s">
        <v>169</v>
      </c>
      <c r="C36" s="116">
        <v>0</v>
      </c>
      <c r="D36" s="116">
        <v>109119</v>
      </c>
      <c r="E36" s="116">
        <v>0</v>
      </c>
      <c r="F36" s="116">
        <v>123370</v>
      </c>
      <c r="G36" s="116">
        <v>288587</v>
      </c>
    </row>
    <row r="37" spans="1:7" ht="12.75">
      <c r="A37" s="112">
        <v>28</v>
      </c>
      <c r="B37" s="113" t="s">
        <v>170</v>
      </c>
      <c r="C37" s="113">
        <v>0</v>
      </c>
      <c r="D37" s="113">
        <v>88204</v>
      </c>
      <c r="E37" s="113">
        <v>0</v>
      </c>
      <c r="F37" s="113">
        <v>61581</v>
      </c>
      <c r="G37" s="113">
        <v>390869</v>
      </c>
    </row>
    <row r="38" spans="1:7" ht="12.75">
      <c r="A38" s="115">
        <v>29</v>
      </c>
      <c r="B38" s="116" t="s">
        <v>171</v>
      </c>
      <c r="C38" s="116">
        <v>0</v>
      </c>
      <c r="D38" s="116">
        <v>398000</v>
      </c>
      <c r="E38" s="116">
        <v>0</v>
      </c>
      <c r="F38" s="116">
        <v>114338</v>
      </c>
      <c r="G38" s="116">
        <v>292319</v>
      </c>
    </row>
    <row r="39" spans="1:7" ht="12.75">
      <c r="A39" s="112">
        <v>30</v>
      </c>
      <c r="B39" s="113" t="s">
        <v>172</v>
      </c>
      <c r="C39" s="113">
        <v>0</v>
      </c>
      <c r="D39" s="113">
        <v>503186</v>
      </c>
      <c r="E39" s="113">
        <v>0</v>
      </c>
      <c r="F39" s="113">
        <v>67108</v>
      </c>
      <c r="G39" s="113">
        <v>353270</v>
      </c>
    </row>
    <row r="40" spans="1:7" ht="12.75">
      <c r="A40" s="115">
        <v>31</v>
      </c>
      <c r="B40" s="116" t="s">
        <v>173</v>
      </c>
      <c r="C40" s="116">
        <v>0</v>
      </c>
      <c r="D40" s="116">
        <v>1105005</v>
      </c>
      <c r="E40" s="116">
        <v>0</v>
      </c>
      <c r="F40" s="116">
        <v>174006</v>
      </c>
      <c r="G40" s="116">
        <v>653971</v>
      </c>
    </row>
    <row r="41" spans="1:7" ht="12.75">
      <c r="A41" s="112">
        <v>32</v>
      </c>
      <c r="B41" s="113" t="s">
        <v>174</v>
      </c>
      <c r="C41" s="113">
        <v>0</v>
      </c>
      <c r="D41" s="113">
        <v>316178</v>
      </c>
      <c r="E41" s="113">
        <v>0</v>
      </c>
      <c r="F41" s="113">
        <v>115000</v>
      </c>
      <c r="G41" s="113">
        <v>984348</v>
      </c>
    </row>
    <row r="42" spans="1:7" ht="12.75">
      <c r="A42" s="115">
        <v>33</v>
      </c>
      <c r="B42" s="116" t="s">
        <v>175</v>
      </c>
      <c r="C42" s="116">
        <v>0</v>
      </c>
      <c r="D42" s="116">
        <v>96498</v>
      </c>
      <c r="E42" s="116">
        <v>0</v>
      </c>
      <c r="F42" s="116">
        <v>88766</v>
      </c>
      <c r="G42" s="116">
        <v>617222</v>
      </c>
    </row>
    <row r="43" spans="1:7" ht="12.75">
      <c r="A43" s="112">
        <v>34</v>
      </c>
      <c r="B43" s="113" t="s">
        <v>176</v>
      </c>
      <c r="C43" s="113">
        <v>0</v>
      </c>
      <c r="D43" s="113">
        <v>23357</v>
      </c>
      <c r="E43" s="113">
        <v>0</v>
      </c>
      <c r="F43" s="113">
        <v>57912</v>
      </c>
      <c r="G43" s="113">
        <v>287319</v>
      </c>
    </row>
    <row r="44" spans="1:7" ht="12.75">
      <c r="A44" s="115">
        <v>35</v>
      </c>
      <c r="B44" s="116" t="s">
        <v>177</v>
      </c>
      <c r="C44" s="116">
        <v>0</v>
      </c>
      <c r="D44" s="116">
        <v>212581</v>
      </c>
      <c r="E44" s="116">
        <v>2695</v>
      </c>
      <c r="F44" s="116">
        <v>117826</v>
      </c>
      <c r="G44" s="116">
        <v>375841</v>
      </c>
    </row>
    <row r="45" spans="1:7" ht="12.75">
      <c r="A45" s="112">
        <v>36</v>
      </c>
      <c r="B45" s="113" t="s">
        <v>178</v>
      </c>
      <c r="C45" s="113">
        <v>26222</v>
      </c>
      <c r="D45" s="113">
        <v>0</v>
      </c>
      <c r="E45" s="113">
        <v>0</v>
      </c>
      <c r="F45" s="113">
        <v>117743</v>
      </c>
      <c r="G45" s="113">
        <v>245531</v>
      </c>
    </row>
    <row r="46" spans="1:7" ht="12.75">
      <c r="A46" s="115">
        <v>37</v>
      </c>
      <c r="B46" s="116" t="s">
        <v>179</v>
      </c>
      <c r="C46" s="116">
        <v>0</v>
      </c>
      <c r="D46" s="116">
        <v>4133</v>
      </c>
      <c r="E46" s="116">
        <v>0</v>
      </c>
      <c r="F46" s="116">
        <v>0</v>
      </c>
      <c r="G46" s="116">
        <v>507218</v>
      </c>
    </row>
    <row r="47" spans="1:7" ht="12.75">
      <c r="A47" s="112">
        <v>38</v>
      </c>
      <c r="B47" s="113" t="s">
        <v>180</v>
      </c>
      <c r="C47" s="113">
        <v>0</v>
      </c>
      <c r="D47" s="113">
        <v>488245</v>
      </c>
      <c r="E47" s="113">
        <v>15762</v>
      </c>
      <c r="F47" s="113">
        <v>230534</v>
      </c>
      <c r="G47" s="113">
        <v>566396</v>
      </c>
    </row>
    <row r="48" spans="1:7" ht="12.75">
      <c r="A48" s="115">
        <v>39</v>
      </c>
      <c r="B48" s="116" t="s">
        <v>181</v>
      </c>
      <c r="C48" s="116">
        <v>0</v>
      </c>
      <c r="D48" s="116">
        <v>382890</v>
      </c>
      <c r="E48" s="116">
        <v>12964</v>
      </c>
      <c r="F48" s="116">
        <v>182109</v>
      </c>
      <c r="G48" s="116">
        <v>750161</v>
      </c>
    </row>
    <row r="49" spans="1:7" ht="12.75">
      <c r="A49" s="112">
        <v>40</v>
      </c>
      <c r="B49" s="113" t="s">
        <v>182</v>
      </c>
      <c r="C49" s="113">
        <v>4000</v>
      </c>
      <c r="D49" s="113">
        <v>306814</v>
      </c>
      <c r="E49" s="113">
        <v>0</v>
      </c>
      <c r="F49" s="113">
        <v>0</v>
      </c>
      <c r="G49" s="113">
        <v>3050641</v>
      </c>
    </row>
    <row r="50" spans="1:7" ht="12.75">
      <c r="A50" s="115">
        <v>41</v>
      </c>
      <c r="B50" s="116" t="s">
        <v>183</v>
      </c>
      <c r="C50" s="116">
        <v>0</v>
      </c>
      <c r="D50" s="116">
        <v>202335</v>
      </c>
      <c r="E50" s="116">
        <v>0</v>
      </c>
      <c r="F50" s="116">
        <v>100735</v>
      </c>
      <c r="G50" s="116">
        <v>929768</v>
      </c>
    </row>
    <row r="51" spans="1:7" ht="12.75">
      <c r="A51" s="112">
        <v>42</v>
      </c>
      <c r="B51" s="113" t="s">
        <v>184</v>
      </c>
      <c r="C51" s="113">
        <v>0</v>
      </c>
      <c r="D51" s="113">
        <v>188834</v>
      </c>
      <c r="E51" s="113">
        <v>280931</v>
      </c>
      <c r="F51" s="113">
        <v>344999</v>
      </c>
      <c r="G51" s="113">
        <v>60084</v>
      </c>
    </row>
    <row r="52" spans="1:7" ht="12.75">
      <c r="A52" s="115">
        <v>43</v>
      </c>
      <c r="B52" s="116" t="s">
        <v>185</v>
      </c>
      <c r="C52" s="116">
        <v>0</v>
      </c>
      <c r="D52" s="116">
        <v>68277</v>
      </c>
      <c r="E52" s="116">
        <v>76624</v>
      </c>
      <c r="F52" s="116">
        <v>115824</v>
      </c>
      <c r="G52" s="116">
        <v>195809</v>
      </c>
    </row>
    <row r="53" spans="1:7" ht="12.75">
      <c r="A53" s="112">
        <v>44</v>
      </c>
      <c r="B53" s="113" t="s">
        <v>186</v>
      </c>
      <c r="C53" s="113">
        <v>0</v>
      </c>
      <c r="D53" s="113">
        <v>108819</v>
      </c>
      <c r="E53" s="113">
        <v>0</v>
      </c>
      <c r="F53" s="113">
        <v>127524</v>
      </c>
      <c r="G53" s="113">
        <v>297422</v>
      </c>
    </row>
    <row r="54" spans="1:7" ht="12.75">
      <c r="A54" s="115">
        <v>45</v>
      </c>
      <c r="B54" s="116" t="s">
        <v>187</v>
      </c>
      <c r="C54" s="116">
        <v>0</v>
      </c>
      <c r="D54" s="116">
        <v>127195</v>
      </c>
      <c r="E54" s="116">
        <v>0</v>
      </c>
      <c r="F54" s="116">
        <v>0</v>
      </c>
      <c r="G54" s="116">
        <v>275011</v>
      </c>
    </row>
    <row r="55" spans="1:7" ht="12.75">
      <c r="A55" s="112">
        <v>46</v>
      </c>
      <c r="B55" s="113" t="s">
        <v>188</v>
      </c>
      <c r="C55" s="113">
        <v>0</v>
      </c>
      <c r="D55" s="113">
        <v>198458</v>
      </c>
      <c r="E55" s="113">
        <v>52460</v>
      </c>
      <c r="F55" s="113">
        <v>0</v>
      </c>
      <c r="G55" s="113">
        <v>561738</v>
      </c>
    </row>
    <row r="56" spans="1:7" ht="12.75">
      <c r="A56" s="115">
        <v>47</v>
      </c>
      <c r="B56" s="116" t="s">
        <v>189</v>
      </c>
      <c r="C56" s="116">
        <v>0</v>
      </c>
      <c r="D56" s="116">
        <v>445</v>
      </c>
      <c r="E56" s="116">
        <v>0</v>
      </c>
      <c r="F56" s="116">
        <v>127924</v>
      </c>
      <c r="G56" s="116">
        <v>851208</v>
      </c>
    </row>
    <row r="57" spans="1:7" ht="12.75">
      <c r="A57" s="112">
        <v>48</v>
      </c>
      <c r="B57" s="113" t="s">
        <v>190</v>
      </c>
      <c r="C57" s="113">
        <v>0</v>
      </c>
      <c r="D57" s="113">
        <v>247616</v>
      </c>
      <c r="E57" s="113">
        <v>250006</v>
      </c>
      <c r="F57" s="113">
        <v>164826</v>
      </c>
      <c r="G57" s="113">
        <v>630319</v>
      </c>
    </row>
    <row r="58" spans="1:7" ht="12.75">
      <c r="A58" s="115">
        <v>49</v>
      </c>
      <c r="B58" s="116" t="s">
        <v>191</v>
      </c>
      <c r="C58" s="116">
        <v>86146</v>
      </c>
      <c r="D58" s="116">
        <v>1902994</v>
      </c>
      <c r="E58" s="116">
        <v>36319</v>
      </c>
      <c r="F58" s="116">
        <v>0</v>
      </c>
      <c r="G58" s="116">
        <v>1708162</v>
      </c>
    </row>
    <row r="59" spans="1:7" ht="12.75">
      <c r="A59" s="112">
        <v>2264</v>
      </c>
      <c r="B59" s="113" t="s">
        <v>192</v>
      </c>
      <c r="C59" s="113">
        <v>0</v>
      </c>
      <c r="D59" s="113">
        <v>0</v>
      </c>
      <c r="E59" s="113">
        <v>0</v>
      </c>
      <c r="F59" s="113">
        <v>0</v>
      </c>
      <c r="G59" s="113">
        <v>39356</v>
      </c>
    </row>
    <row r="60" spans="1:7" ht="12.75">
      <c r="A60" s="115">
        <v>2309</v>
      </c>
      <c r="B60" s="116" t="s">
        <v>193</v>
      </c>
      <c r="C60" s="116">
        <v>0</v>
      </c>
      <c r="D60" s="116">
        <v>57942</v>
      </c>
      <c r="E60" s="116">
        <v>0</v>
      </c>
      <c r="F60" s="116">
        <v>25141</v>
      </c>
      <c r="G60" s="116">
        <v>312130</v>
      </c>
    </row>
    <row r="61" spans="1:7" ht="12.75">
      <c r="A61" s="112">
        <v>2312</v>
      </c>
      <c r="B61" s="113" t="s">
        <v>194</v>
      </c>
      <c r="C61" s="113">
        <v>0</v>
      </c>
      <c r="D61" s="113">
        <v>0</v>
      </c>
      <c r="E61" s="113">
        <v>0</v>
      </c>
      <c r="F61" s="113">
        <v>0</v>
      </c>
      <c r="G61" s="113">
        <v>35667</v>
      </c>
    </row>
    <row r="62" spans="1:7" ht="12.75">
      <c r="A62" s="115">
        <v>2355</v>
      </c>
      <c r="B62" s="116" t="s">
        <v>196</v>
      </c>
      <c r="C62" s="116">
        <v>0</v>
      </c>
      <c r="D62" s="116">
        <v>643250</v>
      </c>
      <c r="E62" s="116">
        <v>0</v>
      </c>
      <c r="F62" s="116">
        <v>0</v>
      </c>
      <c r="G62" s="116">
        <v>763689</v>
      </c>
    </row>
    <row r="63" spans="1:7" ht="12.75">
      <c r="A63" s="112">
        <v>2439</v>
      </c>
      <c r="B63" s="113" t="s">
        <v>197</v>
      </c>
      <c r="C63" s="113">
        <v>0</v>
      </c>
      <c r="D63" s="113">
        <v>0</v>
      </c>
      <c r="E63" s="113">
        <v>0</v>
      </c>
      <c r="F63" s="113">
        <v>0</v>
      </c>
      <c r="G63" s="113">
        <v>69147</v>
      </c>
    </row>
    <row r="64" spans="1:7" ht="12.75">
      <c r="A64" s="115">
        <v>2460</v>
      </c>
      <c r="B64" s="116" t="s">
        <v>198</v>
      </c>
      <c r="C64" s="116">
        <v>0</v>
      </c>
      <c r="D64" s="116">
        <v>0</v>
      </c>
      <c r="E64" s="116">
        <v>0</v>
      </c>
      <c r="F64" s="116">
        <v>0</v>
      </c>
      <c r="G64" s="116">
        <v>337549</v>
      </c>
    </row>
    <row r="65" spans="1:7" ht="12.75">
      <c r="A65" s="112">
        <v>3000</v>
      </c>
      <c r="B65" s="113" t="s">
        <v>199</v>
      </c>
      <c r="C65" s="113">
        <v>0</v>
      </c>
      <c r="D65" s="113">
        <v>61793</v>
      </c>
      <c r="E65" s="113">
        <v>0</v>
      </c>
      <c r="F65" s="113">
        <v>0</v>
      </c>
      <c r="G65" s="113">
        <v>686474</v>
      </c>
    </row>
    <row r="66" ht="4.5" customHeight="1"/>
    <row r="67" spans="1:7" ht="12.75">
      <c r="A67" s="119"/>
      <c r="B67" s="24" t="s">
        <v>200</v>
      </c>
      <c r="C67" s="24">
        <f>SUM(C11:C65)</f>
        <v>702876</v>
      </c>
      <c r="D67" s="24">
        <f>SUM(D11:D65)</f>
        <v>34153219</v>
      </c>
      <c r="E67" s="24">
        <f>SUM(E11:E65)</f>
        <v>1233365</v>
      </c>
      <c r="F67" s="24">
        <f>SUM(F11:F65)</f>
        <v>6983117</v>
      </c>
      <c r="G67" s="24">
        <f>SUM(G11:G65)</f>
        <v>57039841</v>
      </c>
    </row>
    <row r="68" ht="4.5" customHeight="1"/>
    <row r="69" spans="1:7" ht="12.75">
      <c r="A69" s="115">
        <v>2155</v>
      </c>
      <c r="B69" s="116" t="s">
        <v>201</v>
      </c>
      <c r="C69" s="116">
        <v>0</v>
      </c>
      <c r="D69" s="116">
        <v>0</v>
      </c>
      <c r="E69" s="116">
        <v>0</v>
      </c>
      <c r="F69" s="116">
        <v>0</v>
      </c>
      <c r="G69" s="116">
        <v>0</v>
      </c>
    </row>
    <row r="70" spans="1:7" ht="12.75">
      <c r="A70" s="112">
        <v>2408</v>
      </c>
      <c r="B70" s="113" t="s">
        <v>203</v>
      </c>
      <c r="C70" s="113">
        <v>0</v>
      </c>
      <c r="D70" s="113">
        <v>0</v>
      </c>
      <c r="E70" s="113">
        <v>0</v>
      </c>
      <c r="F70" s="113">
        <v>0</v>
      </c>
      <c r="G70" s="113">
        <v>0</v>
      </c>
    </row>
    <row r="71" ht="6.75" customHeight="1"/>
    <row r="72" spans="1:8" ht="12" customHeight="1">
      <c r="A72" s="5"/>
      <c r="B72" s="5"/>
      <c r="C72" s="20"/>
      <c r="D72" s="20"/>
      <c r="E72" s="20"/>
      <c r="F72" s="20"/>
      <c r="G72" s="20"/>
      <c r="H72" s="20"/>
    </row>
    <row r="73" spans="1:8" ht="12" customHeight="1">
      <c r="A73" s="5"/>
      <c r="B73" s="5"/>
      <c r="C73" s="20"/>
      <c r="D73" s="20"/>
      <c r="E73" s="20"/>
      <c r="F73" s="20"/>
      <c r="G73" s="20"/>
      <c r="H73" s="20"/>
    </row>
    <row r="74" spans="1:8" ht="12" customHeight="1">
      <c r="A74" s="5"/>
      <c r="B74" s="5"/>
      <c r="C74" s="20"/>
      <c r="D74" s="20"/>
      <c r="E74" s="20"/>
      <c r="F74" s="20"/>
      <c r="G74" s="20"/>
      <c r="H74" s="20"/>
    </row>
    <row r="75" spans="1:8" ht="12" customHeight="1">
      <c r="A75" s="5"/>
      <c r="B75" s="5"/>
      <c r="C75" s="20"/>
      <c r="D75" s="20"/>
      <c r="E75" s="20"/>
      <c r="F75" s="20"/>
      <c r="G75" s="20"/>
      <c r="H75" s="20"/>
    </row>
    <row r="76" spans="1:8" ht="12" customHeight="1">
      <c r="A76" s="5"/>
      <c r="B76" s="5"/>
      <c r="C76" s="20"/>
      <c r="D76" s="20"/>
      <c r="E76" s="20"/>
      <c r="F76" s="20"/>
      <c r="G76" s="20"/>
      <c r="H76" s="20"/>
    </row>
    <row r="77" ht="12" customHeight="1"/>
  </sheetData>
  <printOptions/>
  <pageMargins left="0.5905511811023623" right="0" top="0.5905511811023623" bottom="0" header="0.31496062992125984" footer="0"/>
  <pageSetup fitToHeight="1" fitToWidth="1" horizontalDpi="600" verticalDpi="600" orientation="portrait" r:id="rId1"/>
  <headerFooter alignWithMargins="0">
    <oddHeader>&amp;C&amp;"Times New Roman,Bold"&amp;12&amp;A</oddHeader>
  </headerFooter>
</worksheet>
</file>

<file path=xl/worksheets/sheet43.xml><?xml version="1.0" encoding="utf-8"?>
<worksheet xmlns="http://schemas.openxmlformats.org/spreadsheetml/2006/main" xmlns:r="http://schemas.openxmlformats.org/officeDocument/2006/relationships">
  <sheetPr codeName="Sheet41">
    <pageSetUpPr fitToPage="1"/>
  </sheetPr>
  <dimension ref="A1:G76"/>
  <sheetViews>
    <sheetView showGridLines="0" showZeros="0" workbookViewId="0" topLeftCell="A1">
      <selection activeCell="A1" sqref="A1"/>
    </sheetView>
  </sheetViews>
  <sheetFormatPr defaultColWidth="19.83203125" defaultRowHeight="12"/>
  <cols>
    <col min="1" max="1" width="6.83203125" style="97" customWidth="1"/>
    <col min="2" max="2" width="35.83203125" style="97" customWidth="1"/>
    <col min="3" max="5" width="20.83203125" style="97" customWidth="1"/>
    <col min="6" max="6" width="33.83203125" style="97" customWidth="1"/>
    <col min="7" max="7" width="17.83203125" style="97" customWidth="1"/>
    <col min="8" max="16384" width="19.83203125" style="97" customWidth="1"/>
  </cols>
  <sheetData>
    <row r="1" spans="1:2" ht="6.75" customHeight="1">
      <c r="A1" s="20"/>
      <c r="B1" s="95"/>
    </row>
    <row r="2" spans="1:6" ht="12.75">
      <c r="A2" s="10"/>
      <c r="B2" s="123"/>
      <c r="C2" s="124" t="s">
        <v>209</v>
      </c>
      <c r="D2" s="124"/>
      <c r="E2" s="124"/>
      <c r="F2" s="125" t="s">
        <v>5</v>
      </c>
    </row>
    <row r="3" spans="1:6" ht="12.75">
      <c r="A3" s="11"/>
      <c r="B3" s="126"/>
      <c r="C3" s="159" t="str">
        <f>capyear</f>
        <v>CAPITAL FUND 1997/98 ACTUAL</v>
      </c>
      <c r="D3" s="159"/>
      <c r="E3" s="159"/>
      <c r="F3" s="399"/>
    </row>
    <row r="4" spans="1:7" ht="12.75">
      <c r="A4" s="9"/>
      <c r="C4" s="161"/>
      <c r="E4" s="161"/>
      <c r="F4" s="161"/>
      <c r="G4" s="161"/>
    </row>
    <row r="5" spans="1:7" ht="12.75">
      <c r="A5" s="9"/>
      <c r="C5" s="65"/>
      <c r="D5" s="161"/>
      <c r="E5" s="161"/>
      <c r="F5" s="161"/>
      <c r="G5" s="161"/>
    </row>
    <row r="6" spans="1:7" ht="12.75">
      <c r="A6" s="9"/>
      <c r="C6" s="258" t="s">
        <v>227</v>
      </c>
      <c r="D6" s="146"/>
      <c r="E6" s="147"/>
      <c r="F6" s="161"/>
      <c r="G6" s="161"/>
    </row>
    <row r="7" spans="1:7" ht="12.75">
      <c r="A7" s="20"/>
      <c r="C7" s="162"/>
      <c r="D7" s="162" t="s">
        <v>244</v>
      </c>
      <c r="E7" s="178"/>
      <c r="F7" s="161"/>
      <c r="G7" s="161"/>
    </row>
    <row r="8" spans="1:7" ht="12.75">
      <c r="A8" s="109"/>
      <c r="B8" s="54"/>
      <c r="C8" s="164" t="s">
        <v>269</v>
      </c>
      <c r="D8" s="164" t="s">
        <v>273</v>
      </c>
      <c r="E8" s="198"/>
      <c r="F8" s="161"/>
      <c r="G8" s="161"/>
    </row>
    <row r="9" spans="1:7" ht="12.75">
      <c r="A9" s="60" t="s">
        <v>121</v>
      </c>
      <c r="B9" s="61" t="s">
        <v>122</v>
      </c>
      <c r="C9" s="166" t="s">
        <v>143</v>
      </c>
      <c r="D9" s="166" t="s">
        <v>274</v>
      </c>
      <c r="E9" s="166" t="s">
        <v>79</v>
      </c>
      <c r="F9" s="161"/>
      <c r="G9" s="161"/>
    </row>
    <row r="10" spans="1:7" ht="4.5" customHeight="1">
      <c r="A10" s="86"/>
      <c r="B10" s="86"/>
      <c r="C10" s="167"/>
      <c r="D10" s="167"/>
      <c r="E10" s="167"/>
      <c r="F10" s="95"/>
      <c r="G10" s="95"/>
    </row>
    <row r="11" spans="1:5" ht="12.75">
      <c r="A11" s="112">
        <v>1</v>
      </c>
      <c r="B11" s="113" t="s">
        <v>144</v>
      </c>
      <c r="C11" s="113">
        <v>0</v>
      </c>
      <c r="D11" s="113">
        <v>5591038</v>
      </c>
      <c r="E11" s="113">
        <f>SUM('- 49 -'!C11:G11,C11:D11)</f>
        <v>21937259</v>
      </c>
    </row>
    <row r="12" spans="1:5" ht="12.75">
      <c r="A12" s="115">
        <v>2</v>
      </c>
      <c r="B12" s="116" t="s">
        <v>145</v>
      </c>
      <c r="C12" s="116">
        <v>172894</v>
      </c>
      <c r="D12" s="116">
        <v>1168941</v>
      </c>
      <c r="E12" s="116">
        <f>SUM('- 49 -'!C12:G12,C12:D12)</f>
        <v>2933460</v>
      </c>
    </row>
    <row r="13" spans="1:5" ht="12.75">
      <c r="A13" s="112">
        <v>3</v>
      </c>
      <c r="B13" s="113" t="s">
        <v>146</v>
      </c>
      <c r="C13" s="113">
        <v>0</v>
      </c>
      <c r="D13" s="113">
        <v>112044</v>
      </c>
      <c r="E13" s="113">
        <f>SUM('- 49 -'!C13:G13,C13:D13)</f>
        <v>1925647</v>
      </c>
    </row>
    <row r="14" spans="1:5" ht="12.75">
      <c r="A14" s="115">
        <v>4</v>
      </c>
      <c r="B14" s="116" t="s">
        <v>147</v>
      </c>
      <c r="C14" s="116">
        <v>126535</v>
      </c>
      <c r="D14" s="116">
        <v>182528</v>
      </c>
      <c r="E14" s="116">
        <f>SUM('- 49 -'!C14:G14,C14:D14)</f>
        <v>1251281</v>
      </c>
    </row>
    <row r="15" spans="1:5" ht="12.75">
      <c r="A15" s="112">
        <v>5</v>
      </c>
      <c r="B15" s="113" t="s">
        <v>148</v>
      </c>
      <c r="C15" s="113">
        <v>2100</v>
      </c>
      <c r="D15" s="113">
        <v>1442893</v>
      </c>
      <c r="E15" s="113">
        <f>SUM('- 49 -'!C15:G15,C15:D15)</f>
        <v>7666009</v>
      </c>
    </row>
    <row r="16" spans="1:5" ht="12.75">
      <c r="A16" s="115">
        <v>6</v>
      </c>
      <c r="B16" s="116" t="s">
        <v>149</v>
      </c>
      <c r="C16" s="116">
        <v>0</v>
      </c>
      <c r="D16" s="116">
        <v>682329</v>
      </c>
      <c r="E16" s="116">
        <f>SUM('- 49 -'!C16:G16,C16:D16)</f>
        <v>5293702</v>
      </c>
    </row>
    <row r="17" spans="1:5" ht="12.75">
      <c r="A17" s="112">
        <v>8</v>
      </c>
      <c r="B17" s="113" t="s">
        <v>150</v>
      </c>
      <c r="C17" s="113">
        <v>0</v>
      </c>
      <c r="D17" s="113">
        <v>300</v>
      </c>
      <c r="E17" s="113">
        <f>SUM('- 49 -'!C17:G17,C17:D17)</f>
        <v>490963</v>
      </c>
    </row>
    <row r="18" spans="1:5" ht="12.75">
      <c r="A18" s="115">
        <v>9</v>
      </c>
      <c r="B18" s="116" t="s">
        <v>151</v>
      </c>
      <c r="C18" s="17">
        <v>0</v>
      </c>
      <c r="D18" s="116">
        <v>598676</v>
      </c>
      <c r="E18" s="116">
        <f>SUM('- 49 -'!C18:G18,C18:D18)</f>
        <v>5548792</v>
      </c>
    </row>
    <row r="19" spans="1:5" ht="12.75">
      <c r="A19" s="112">
        <v>10</v>
      </c>
      <c r="B19" s="113" t="s">
        <v>152</v>
      </c>
      <c r="C19" s="113">
        <v>10270</v>
      </c>
      <c r="D19" s="113">
        <v>359225</v>
      </c>
      <c r="E19" s="113">
        <f>SUM('- 49 -'!C19:G19,C19:D19)</f>
        <v>5104265</v>
      </c>
    </row>
    <row r="20" spans="1:5" ht="12.75">
      <c r="A20" s="115">
        <v>11</v>
      </c>
      <c r="B20" s="116" t="s">
        <v>153</v>
      </c>
      <c r="C20" s="116">
        <v>0</v>
      </c>
      <c r="D20" s="116">
        <v>195214</v>
      </c>
      <c r="E20" s="116">
        <f>SUM('- 49 -'!C20:G20,C20:D20)</f>
        <v>2432533</v>
      </c>
    </row>
    <row r="21" spans="1:5" ht="12.75">
      <c r="A21" s="112">
        <v>12</v>
      </c>
      <c r="B21" s="113" t="s">
        <v>154</v>
      </c>
      <c r="C21" s="113">
        <v>0</v>
      </c>
      <c r="D21" s="113">
        <v>532537</v>
      </c>
      <c r="E21" s="113">
        <f>SUM('- 49 -'!C21:G21,C21:D21)</f>
        <v>6842723</v>
      </c>
    </row>
    <row r="22" spans="1:5" ht="12.75">
      <c r="A22" s="115">
        <v>13</v>
      </c>
      <c r="B22" s="116" t="s">
        <v>155</v>
      </c>
      <c r="C22" s="116">
        <v>0</v>
      </c>
      <c r="D22" s="116">
        <v>363933</v>
      </c>
      <c r="E22" s="116">
        <f>SUM('- 49 -'!C22:G22,C22:D22)</f>
        <v>1575521</v>
      </c>
    </row>
    <row r="23" spans="1:5" ht="12.75">
      <c r="A23" s="112">
        <v>14</v>
      </c>
      <c r="B23" s="113" t="s">
        <v>156</v>
      </c>
      <c r="C23" s="113">
        <v>0</v>
      </c>
      <c r="D23" s="113">
        <v>180997</v>
      </c>
      <c r="E23" s="113">
        <f>SUM('- 49 -'!C23:G23,C23:D23)</f>
        <v>5146830</v>
      </c>
    </row>
    <row r="24" spans="1:5" ht="12.75">
      <c r="A24" s="115">
        <v>15</v>
      </c>
      <c r="B24" s="116" t="s">
        <v>157</v>
      </c>
      <c r="C24" s="116">
        <v>0</v>
      </c>
      <c r="D24" s="116">
        <v>244340</v>
      </c>
      <c r="E24" s="116">
        <f>SUM('- 49 -'!C24:G24,C24:D24)</f>
        <v>3196472</v>
      </c>
    </row>
    <row r="25" spans="1:5" ht="12.75">
      <c r="A25" s="112">
        <v>16</v>
      </c>
      <c r="B25" s="113" t="s">
        <v>158</v>
      </c>
      <c r="C25" s="113">
        <v>0</v>
      </c>
      <c r="D25" s="113">
        <v>255342</v>
      </c>
      <c r="E25" s="113">
        <f>SUM('- 49 -'!C25:G25,C25:D25)</f>
        <v>479351</v>
      </c>
    </row>
    <row r="26" spans="1:5" ht="12.75">
      <c r="A26" s="115">
        <v>17</v>
      </c>
      <c r="B26" s="116" t="s">
        <v>159</v>
      </c>
      <c r="C26" s="116">
        <v>0</v>
      </c>
      <c r="D26" s="116">
        <v>16009</v>
      </c>
      <c r="E26" s="116">
        <f>SUM('- 49 -'!C26:G26,C26:D26)</f>
        <v>857511</v>
      </c>
    </row>
    <row r="27" spans="1:5" ht="12.75">
      <c r="A27" s="112">
        <v>18</v>
      </c>
      <c r="B27" s="113" t="s">
        <v>160</v>
      </c>
      <c r="C27" s="113">
        <v>0</v>
      </c>
      <c r="D27" s="113">
        <v>0</v>
      </c>
      <c r="E27" s="113">
        <f>SUM('- 49 -'!C27:G27,C27:D27)</f>
        <v>548305</v>
      </c>
    </row>
    <row r="28" spans="1:5" ht="12.75">
      <c r="A28" s="115">
        <v>19</v>
      </c>
      <c r="B28" s="116" t="s">
        <v>161</v>
      </c>
      <c r="C28" s="116">
        <v>0</v>
      </c>
      <c r="D28" s="116">
        <v>858008</v>
      </c>
      <c r="E28" s="116">
        <f>SUM('- 49 -'!C28:G28,C28:D28)</f>
        <v>2665023</v>
      </c>
    </row>
    <row r="29" spans="1:5" ht="12.75">
      <c r="A29" s="112">
        <v>20</v>
      </c>
      <c r="B29" s="113" t="s">
        <v>162</v>
      </c>
      <c r="C29" s="113">
        <v>0</v>
      </c>
      <c r="D29" s="113">
        <v>0</v>
      </c>
      <c r="E29" s="113">
        <f>SUM('- 49 -'!C29:G29,C29:D29)</f>
        <v>769798</v>
      </c>
    </row>
    <row r="30" spans="1:5" ht="12.75">
      <c r="A30" s="115">
        <v>21</v>
      </c>
      <c r="B30" s="116" t="s">
        <v>163</v>
      </c>
      <c r="C30" s="116">
        <v>0</v>
      </c>
      <c r="D30" s="116">
        <v>201674</v>
      </c>
      <c r="E30" s="116">
        <f>SUM('- 49 -'!C30:G30,C30:D30)</f>
        <v>1852286</v>
      </c>
    </row>
    <row r="31" spans="1:5" ht="12.75">
      <c r="A31" s="112">
        <v>22</v>
      </c>
      <c r="B31" s="113" t="s">
        <v>164</v>
      </c>
      <c r="C31" s="113">
        <v>0</v>
      </c>
      <c r="D31" s="113">
        <v>196733</v>
      </c>
      <c r="E31" s="113">
        <f>SUM('- 49 -'!C31:G31,C31:D31)</f>
        <v>1355315</v>
      </c>
    </row>
    <row r="32" spans="1:5" ht="12.75">
      <c r="A32" s="115">
        <v>23</v>
      </c>
      <c r="B32" s="116" t="s">
        <v>165</v>
      </c>
      <c r="C32" s="116">
        <v>0</v>
      </c>
      <c r="D32" s="116">
        <v>126754</v>
      </c>
      <c r="E32" s="116">
        <f>SUM('- 49 -'!C32:G32,C32:D32)</f>
        <v>1127375</v>
      </c>
    </row>
    <row r="33" spans="1:5" ht="12.75">
      <c r="A33" s="112">
        <v>24</v>
      </c>
      <c r="B33" s="113" t="s">
        <v>166</v>
      </c>
      <c r="C33" s="113">
        <v>0</v>
      </c>
      <c r="D33" s="113">
        <v>61185</v>
      </c>
      <c r="E33" s="113">
        <f>SUM('- 49 -'!C33:G33,C33:D33)</f>
        <v>1260317</v>
      </c>
    </row>
    <row r="34" spans="1:5" ht="12.75">
      <c r="A34" s="115">
        <v>25</v>
      </c>
      <c r="B34" s="116" t="s">
        <v>167</v>
      </c>
      <c r="C34" s="116">
        <v>0</v>
      </c>
      <c r="D34" s="116">
        <v>84299</v>
      </c>
      <c r="E34" s="116">
        <f>SUM('- 49 -'!C34:G34,C34:D34)</f>
        <v>1185743</v>
      </c>
    </row>
    <row r="35" spans="1:5" ht="12.75">
      <c r="A35" s="112">
        <v>26</v>
      </c>
      <c r="B35" s="113" t="s">
        <v>168</v>
      </c>
      <c r="C35" s="113">
        <v>0</v>
      </c>
      <c r="D35" s="113">
        <v>73499</v>
      </c>
      <c r="E35" s="113">
        <f>SUM('- 49 -'!C35:G35,C35:D35)</f>
        <v>2245445</v>
      </c>
    </row>
    <row r="36" spans="1:5" ht="12.75">
      <c r="A36" s="115">
        <v>27</v>
      </c>
      <c r="B36" s="116" t="s">
        <v>169</v>
      </c>
      <c r="C36" s="116">
        <v>0</v>
      </c>
      <c r="D36" s="116">
        <v>39325</v>
      </c>
      <c r="E36" s="116">
        <f>SUM('- 49 -'!C36:G36,C36:D36)</f>
        <v>560401</v>
      </c>
    </row>
    <row r="37" spans="1:5" ht="12.75">
      <c r="A37" s="112">
        <v>28</v>
      </c>
      <c r="B37" s="113" t="s">
        <v>170</v>
      </c>
      <c r="C37" s="113">
        <v>0</v>
      </c>
      <c r="D37" s="113">
        <v>89520</v>
      </c>
      <c r="E37" s="113">
        <f>SUM('- 49 -'!C37:G37,C37:D37)</f>
        <v>630174</v>
      </c>
    </row>
    <row r="38" spans="1:5" ht="12.75">
      <c r="A38" s="115">
        <v>29</v>
      </c>
      <c r="B38" s="116" t="s">
        <v>171</v>
      </c>
      <c r="C38" s="116">
        <v>0</v>
      </c>
      <c r="D38" s="116">
        <v>127187</v>
      </c>
      <c r="E38" s="116">
        <f>SUM('- 49 -'!C38:G38,C38:D38)</f>
        <v>931844</v>
      </c>
    </row>
    <row r="39" spans="1:5" ht="12.75">
      <c r="A39" s="112">
        <v>30</v>
      </c>
      <c r="B39" s="113" t="s">
        <v>172</v>
      </c>
      <c r="C39" s="113">
        <v>0</v>
      </c>
      <c r="D39" s="113">
        <v>230885</v>
      </c>
      <c r="E39" s="113">
        <f>SUM('- 49 -'!C39:G39,C39:D39)</f>
        <v>1154449</v>
      </c>
    </row>
    <row r="40" spans="1:5" ht="12.75">
      <c r="A40" s="115">
        <v>31</v>
      </c>
      <c r="B40" s="116" t="s">
        <v>173</v>
      </c>
      <c r="C40" s="116">
        <v>0</v>
      </c>
      <c r="D40" s="116">
        <v>213701</v>
      </c>
      <c r="E40" s="116">
        <f>SUM('- 49 -'!C40:G40,C40:D40)</f>
        <v>2146683</v>
      </c>
    </row>
    <row r="41" spans="1:5" ht="12.75">
      <c r="A41" s="112">
        <v>32</v>
      </c>
      <c r="B41" s="113" t="s">
        <v>174</v>
      </c>
      <c r="C41" s="113">
        <v>5263</v>
      </c>
      <c r="D41" s="113">
        <v>238945</v>
      </c>
      <c r="E41" s="113">
        <f>SUM('- 49 -'!C41:G41,C41:D41)</f>
        <v>1659734</v>
      </c>
    </row>
    <row r="42" spans="1:5" ht="12.75">
      <c r="A42" s="115">
        <v>33</v>
      </c>
      <c r="B42" s="116" t="s">
        <v>175</v>
      </c>
      <c r="C42" s="116">
        <v>96498</v>
      </c>
      <c r="D42" s="116">
        <v>30206</v>
      </c>
      <c r="E42" s="116">
        <f>SUM('- 49 -'!C42:G42,C42:D42)</f>
        <v>929190</v>
      </c>
    </row>
    <row r="43" spans="1:5" ht="12.75">
      <c r="A43" s="112">
        <v>34</v>
      </c>
      <c r="B43" s="113" t="s">
        <v>176</v>
      </c>
      <c r="C43" s="113">
        <v>0</v>
      </c>
      <c r="D43" s="113">
        <v>296361</v>
      </c>
      <c r="E43" s="113">
        <f>SUM('- 49 -'!C43:G43,C43:D43)</f>
        <v>664949</v>
      </c>
    </row>
    <row r="44" spans="1:5" ht="12.75">
      <c r="A44" s="115">
        <v>35</v>
      </c>
      <c r="B44" s="116" t="s">
        <v>177</v>
      </c>
      <c r="C44" s="116">
        <v>2822</v>
      </c>
      <c r="D44" s="116">
        <v>287119</v>
      </c>
      <c r="E44" s="116">
        <f>SUM('- 49 -'!C44:G44,C44:D44)</f>
        <v>998884</v>
      </c>
    </row>
    <row r="45" spans="1:5" ht="12.75">
      <c r="A45" s="112">
        <v>36</v>
      </c>
      <c r="B45" s="113" t="s">
        <v>178</v>
      </c>
      <c r="C45" s="113">
        <v>3258</v>
      </c>
      <c r="D45" s="113">
        <v>98870</v>
      </c>
      <c r="E45" s="113">
        <f>SUM('- 49 -'!C45:G45,C45:D45)</f>
        <v>491624</v>
      </c>
    </row>
    <row r="46" spans="1:5" ht="12.75">
      <c r="A46" s="115">
        <v>37</v>
      </c>
      <c r="B46" s="116" t="s">
        <v>179</v>
      </c>
      <c r="C46" s="116">
        <v>0</v>
      </c>
      <c r="D46" s="116">
        <v>56292</v>
      </c>
      <c r="E46" s="116">
        <f>SUM('- 49 -'!C46:G46,C46:D46)</f>
        <v>567643</v>
      </c>
    </row>
    <row r="47" spans="1:5" ht="12.75">
      <c r="A47" s="112">
        <v>38</v>
      </c>
      <c r="B47" s="113" t="s">
        <v>180</v>
      </c>
      <c r="C47" s="113">
        <v>3934</v>
      </c>
      <c r="D47" s="113">
        <v>53102</v>
      </c>
      <c r="E47" s="113">
        <f>SUM('- 49 -'!C47:G47,C47:D47)</f>
        <v>1357973</v>
      </c>
    </row>
    <row r="48" spans="1:5" ht="12.75">
      <c r="A48" s="115">
        <v>39</v>
      </c>
      <c r="B48" s="116" t="s">
        <v>181</v>
      </c>
      <c r="C48" s="116">
        <v>1919</v>
      </c>
      <c r="D48" s="116">
        <v>82623</v>
      </c>
      <c r="E48" s="116">
        <f>SUM('- 49 -'!C48:G48,C48:D48)</f>
        <v>1412666</v>
      </c>
    </row>
    <row r="49" spans="1:5" ht="12.75">
      <c r="A49" s="112">
        <v>40</v>
      </c>
      <c r="B49" s="113" t="s">
        <v>182</v>
      </c>
      <c r="C49" s="113">
        <v>0</v>
      </c>
      <c r="D49" s="113">
        <v>298177</v>
      </c>
      <c r="E49" s="113">
        <f>SUM('- 49 -'!C49:G49,C49:D49)</f>
        <v>3659632</v>
      </c>
    </row>
    <row r="50" spans="1:5" ht="12.75">
      <c r="A50" s="115">
        <v>41</v>
      </c>
      <c r="B50" s="116" t="s">
        <v>183</v>
      </c>
      <c r="C50" s="116">
        <v>0</v>
      </c>
      <c r="D50" s="116">
        <v>133320</v>
      </c>
      <c r="E50" s="116">
        <f>SUM('- 49 -'!C50:G50,C50:D50)</f>
        <v>1366158</v>
      </c>
    </row>
    <row r="51" spans="1:5" ht="12.75">
      <c r="A51" s="112">
        <v>42</v>
      </c>
      <c r="B51" s="113" t="s">
        <v>184</v>
      </c>
      <c r="C51" s="113">
        <v>0</v>
      </c>
      <c r="D51" s="113">
        <v>0</v>
      </c>
      <c r="E51" s="113">
        <f>SUM('- 49 -'!C51:G51,C51:D51)</f>
        <v>874848</v>
      </c>
    </row>
    <row r="52" spans="1:5" ht="12.75">
      <c r="A52" s="115">
        <v>43</v>
      </c>
      <c r="B52" s="116" t="s">
        <v>185</v>
      </c>
      <c r="C52" s="116">
        <v>80786</v>
      </c>
      <c r="D52" s="116">
        <v>125000</v>
      </c>
      <c r="E52" s="116">
        <f>SUM('- 49 -'!C52:G52,C52:D52)</f>
        <v>662320</v>
      </c>
    </row>
    <row r="53" spans="1:5" ht="12.75">
      <c r="A53" s="112">
        <v>44</v>
      </c>
      <c r="B53" s="113" t="s">
        <v>186</v>
      </c>
      <c r="C53" s="113">
        <v>0</v>
      </c>
      <c r="D53" s="113">
        <v>56854</v>
      </c>
      <c r="E53" s="113">
        <f>SUM('- 49 -'!C53:G53,C53:D53)</f>
        <v>590619</v>
      </c>
    </row>
    <row r="54" spans="1:5" ht="12.75">
      <c r="A54" s="115">
        <v>45</v>
      </c>
      <c r="B54" s="116" t="s">
        <v>187</v>
      </c>
      <c r="C54" s="116">
        <v>0</v>
      </c>
      <c r="D54" s="116">
        <v>32664</v>
      </c>
      <c r="E54" s="116">
        <f>SUM('- 49 -'!C54:G54,C54:D54)</f>
        <v>434870</v>
      </c>
    </row>
    <row r="55" spans="1:5" ht="12.75">
      <c r="A55" s="112">
        <v>46</v>
      </c>
      <c r="B55" s="113" t="s">
        <v>188</v>
      </c>
      <c r="C55" s="113">
        <v>0</v>
      </c>
      <c r="D55" s="113">
        <v>96743</v>
      </c>
      <c r="E55" s="113">
        <f>SUM('- 49 -'!C55:G55,C55:D55)</f>
        <v>909399</v>
      </c>
    </row>
    <row r="56" spans="1:5" ht="12.75">
      <c r="A56" s="115">
        <v>47</v>
      </c>
      <c r="B56" s="116" t="s">
        <v>189</v>
      </c>
      <c r="C56" s="116">
        <v>0</v>
      </c>
      <c r="D56" s="116">
        <v>4642</v>
      </c>
      <c r="E56" s="116">
        <f>SUM('- 49 -'!C56:G56,C56:D56)</f>
        <v>984219</v>
      </c>
    </row>
    <row r="57" spans="1:5" ht="12.75">
      <c r="A57" s="112">
        <v>48</v>
      </c>
      <c r="B57" s="113" t="s">
        <v>190</v>
      </c>
      <c r="C57" s="113">
        <v>0</v>
      </c>
      <c r="D57" s="113">
        <v>769962</v>
      </c>
      <c r="E57" s="113">
        <f>SUM('- 49 -'!C57:G57,C57:D57)</f>
        <v>2062729</v>
      </c>
    </row>
    <row r="58" spans="1:5" ht="12.75">
      <c r="A58" s="115">
        <v>49</v>
      </c>
      <c r="B58" s="116" t="s">
        <v>191</v>
      </c>
      <c r="C58" s="116">
        <v>0</v>
      </c>
      <c r="D58" s="116">
        <v>351086</v>
      </c>
      <c r="E58" s="116">
        <f>SUM('- 49 -'!C58:G58,C58:D58)</f>
        <v>4084707</v>
      </c>
    </row>
    <row r="59" spans="1:5" ht="12.75">
      <c r="A59" s="112">
        <v>2264</v>
      </c>
      <c r="B59" s="113" t="s">
        <v>192</v>
      </c>
      <c r="C59" s="113">
        <v>0</v>
      </c>
      <c r="D59" s="113">
        <v>80524</v>
      </c>
      <c r="E59" s="113">
        <f>SUM('- 49 -'!C59:G59,C59:D59)</f>
        <v>119880</v>
      </c>
    </row>
    <row r="60" spans="1:5" ht="12.75">
      <c r="A60" s="115">
        <v>2309</v>
      </c>
      <c r="B60" s="116" t="s">
        <v>193</v>
      </c>
      <c r="C60" s="116">
        <v>0</v>
      </c>
      <c r="D60" s="116">
        <v>50756</v>
      </c>
      <c r="E60" s="116">
        <f>SUM('- 49 -'!C60:G60,C60:D60)</f>
        <v>445969</v>
      </c>
    </row>
    <row r="61" spans="1:5" ht="12.75">
      <c r="A61" s="112">
        <v>2312</v>
      </c>
      <c r="B61" s="113" t="s">
        <v>194</v>
      </c>
      <c r="C61" s="113">
        <v>0</v>
      </c>
      <c r="D61" s="113">
        <v>0</v>
      </c>
      <c r="E61" s="113">
        <f>SUM('- 49 -'!C61:G61,C61:D61)</f>
        <v>35667</v>
      </c>
    </row>
    <row r="62" spans="1:5" ht="12.75">
      <c r="A62" s="115">
        <v>2355</v>
      </c>
      <c r="B62" s="116" t="s">
        <v>196</v>
      </c>
      <c r="C62" s="116">
        <v>0</v>
      </c>
      <c r="D62" s="116">
        <v>0</v>
      </c>
      <c r="E62" s="116">
        <f>SUM('- 49 -'!C62:G62,C62:D62)</f>
        <v>1406939</v>
      </c>
    </row>
    <row r="63" spans="1:5" ht="12.75">
      <c r="A63" s="112">
        <v>2439</v>
      </c>
      <c r="B63" s="113" t="s">
        <v>197</v>
      </c>
      <c r="C63" s="113">
        <v>0</v>
      </c>
      <c r="D63" s="113">
        <v>72166</v>
      </c>
      <c r="E63" s="113">
        <f>SUM('- 49 -'!C63:G63,C63:D63)</f>
        <v>141313</v>
      </c>
    </row>
    <row r="64" spans="1:5" ht="12.75">
      <c r="A64" s="115">
        <v>2460</v>
      </c>
      <c r="B64" s="116" t="s">
        <v>198</v>
      </c>
      <c r="C64" s="116">
        <v>0</v>
      </c>
      <c r="D64" s="116">
        <v>0</v>
      </c>
      <c r="E64" s="116">
        <f>SUM('- 49 -'!C64:G64,C64:D64)</f>
        <v>337549</v>
      </c>
    </row>
    <row r="65" spans="1:5" ht="12.75">
      <c r="A65" s="112">
        <v>3000</v>
      </c>
      <c r="B65" s="113" t="s">
        <v>199</v>
      </c>
      <c r="C65" s="113">
        <v>0</v>
      </c>
      <c r="D65" s="113">
        <v>0</v>
      </c>
      <c r="E65" s="113">
        <f>SUM('- 49 -'!C65:G65,C65:D65)</f>
        <v>748267</v>
      </c>
    </row>
    <row r="66" ht="4.5" customHeight="1"/>
    <row r="67" spans="1:5" ht="12.75">
      <c r="A67" s="119"/>
      <c r="B67" s="24" t="s">
        <v>200</v>
      </c>
      <c r="C67" s="24">
        <f>SUM(C11:C65)</f>
        <v>506279</v>
      </c>
      <c r="D67" s="24">
        <f>SUM(D11:D65)</f>
        <v>17444528</v>
      </c>
      <c r="E67" s="24">
        <f>SUM(E11:E65)</f>
        <v>118063225</v>
      </c>
    </row>
    <row r="68" ht="4.5" customHeight="1"/>
    <row r="69" spans="1:5" ht="12.75">
      <c r="A69" s="115">
        <v>2155</v>
      </c>
      <c r="B69" s="116" t="s">
        <v>201</v>
      </c>
      <c r="C69" s="116">
        <v>0</v>
      </c>
      <c r="D69" s="116">
        <v>0</v>
      </c>
      <c r="E69" s="116">
        <f>SUM('- 49 -'!C69:G69,C69:D69)</f>
        <v>0</v>
      </c>
    </row>
    <row r="70" spans="1:5" ht="12.75">
      <c r="A70" s="112">
        <v>2408</v>
      </c>
      <c r="B70" s="113" t="s">
        <v>203</v>
      </c>
      <c r="C70" s="113">
        <v>0</v>
      </c>
      <c r="D70" s="113">
        <v>6524</v>
      </c>
      <c r="E70" s="113">
        <f>SUM('- 49 -'!C70:G70,C70:D70)</f>
        <v>6524</v>
      </c>
    </row>
    <row r="71" ht="6.75" customHeight="1"/>
    <row r="72" spans="1:7" ht="12" customHeight="1">
      <c r="A72" s="5"/>
      <c r="B72" s="5"/>
      <c r="C72" s="20"/>
      <c r="D72" s="20"/>
      <c r="E72" s="20"/>
      <c r="F72" s="20"/>
      <c r="G72" s="20"/>
    </row>
    <row r="73" spans="1:7" ht="12" customHeight="1">
      <c r="A73" s="5"/>
      <c r="B73" s="5"/>
      <c r="C73" s="20"/>
      <c r="D73" s="20"/>
      <c r="E73" s="20"/>
      <c r="F73" s="20"/>
      <c r="G73" s="20"/>
    </row>
    <row r="74" spans="1:7" ht="12" customHeight="1">
      <c r="A74" s="5"/>
      <c r="B74" s="5"/>
      <c r="C74" s="20"/>
      <c r="D74" s="20"/>
      <c r="E74" s="20"/>
      <c r="F74" s="20"/>
      <c r="G74" s="20"/>
    </row>
    <row r="75" spans="1:7" ht="12" customHeight="1">
      <c r="A75" s="5"/>
      <c r="B75" s="5"/>
      <c r="C75" s="20"/>
      <c r="D75" s="20"/>
      <c r="E75" s="20"/>
      <c r="F75" s="20"/>
      <c r="G75" s="20"/>
    </row>
    <row r="76" spans="1:7" ht="12" customHeight="1">
      <c r="A76" s="5"/>
      <c r="B76" s="5"/>
      <c r="C76" s="20"/>
      <c r="D76" s="20"/>
      <c r="E76" s="20"/>
      <c r="F76" s="20"/>
      <c r="G76" s="20"/>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44.xml><?xml version="1.0" encoding="utf-8"?>
<worksheet xmlns="http://schemas.openxmlformats.org/spreadsheetml/2006/main" xmlns:r="http://schemas.openxmlformats.org/officeDocument/2006/relationships">
  <sheetPr codeName="Sheet42">
    <pageSetUpPr fitToPage="1"/>
  </sheetPr>
  <dimension ref="A1:K77"/>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7.83203125" style="97" customWidth="1"/>
    <col min="4" max="5" width="16.83203125" style="97" customWidth="1"/>
    <col min="6" max="6" width="17.83203125" style="97" customWidth="1"/>
    <col min="7" max="16384" width="15.83203125" style="97" customWidth="1"/>
  </cols>
  <sheetData>
    <row r="1" spans="1:2" ht="6.75" customHeight="1">
      <c r="A1" s="20"/>
      <c r="B1" s="95"/>
    </row>
    <row r="2" spans="1:8" ht="12.75">
      <c r="A2" s="10"/>
      <c r="B2" s="123"/>
      <c r="C2" s="124" t="s">
        <v>210</v>
      </c>
      <c r="D2" s="124"/>
      <c r="E2" s="124"/>
      <c r="F2" s="124"/>
      <c r="G2" s="346"/>
      <c r="H2" s="346"/>
    </row>
    <row r="3" spans="1:8" ht="12.75">
      <c r="A3" s="11"/>
      <c r="B3" s="126"/>
      <c r="C3" s="191" t="str">
        <f>"FOR THE 19"&amp;REPLACE(YEAR,1,27,"")-1&amp;" TAXATION YEAR"</f>
        <v>FOR THE 1997 TAXATION YEAR</v>
      </c>
      <c r="D3" s="3"/>
      <c r="E3" s="192"/>
      <c r="F3" s="171"/>
      <c r="G3" s="399"/>
      <c r="H3" s="399"/>
    </row>
    <row r="4" spans="1:8" ht="12.75">
      <c r="A4" s="9"/>
      <c r="C4" s="161"/>
      <c r="D4" s="161"/>
      <c r="E4" s="172"/>
      <c r="F4" s="172"/>
      <c r="G4" s="172"/>
      <c r="H4" s="161"/>
    </row>
    <row r="5" spans="1:8" ht="12.75">
      <c r="A5" s="9"/>
      <c r="C5" s="65"/>
      <c r="D5" s="161"/>
      <c r="E5" s="161"/>
      <c r="F5" s="161"/>
      <c r="G5" s="161"/>
      <c r="H5" s="161"/>
    </row>
    <row r="6" spans="1:8" ht="12.75">
      <c r="A6" s="9"/>
      <c r="C6" s="173" t="s">
        <v>228</v>
      </c>
      <c r="D6" s="174"/>
      <c r="E6" s="174"/>
      <c r="F6" s="173" t="s">
        <v>229</v>
      </c>
      <c r="G6" s="174"/>
      <c r="H6" s="175"/>
    </row>
    <row r="7" spans="1:8" ht="12.75">
      <c r="A7" s="20"/>
      <c r="C7" s="176" t="s">
        <v>245</v>
      </c>
      <c r="D7" s="177"/>
      <c r="E7" s="162"/>
      <c r="F7" s="162" t="s">
        <v>245</v>
      </c>
      <c r="G7" s="163"/>
      <c r="H7" s="162"/>
    </row>
    <row r="8" spans="1:8" ht="12.75">
      <c r="A8" s="109"/>
      <c r="B8" s="54"/>
      <c r="C8" s="179" t="s">
        <v>275</v>
      </c>
      <c r="D8" s="193"/>
      <c r="E8" s="164"/>
      <c r="F8" s="164" t="s">
        <v>275</v>
      </c>
      <c r="G8" s="165"/>
      <c r="H8" s="164"/>
    </row>
    <row r="9" spans="1:11" ht="12.75">
      <c r="A9" s="60" t="s">
        <v>121</v>
      </c>
      <c r="B9" s="61" t="s">
        <v>122</v>
      </c>
      <c r="C9" s="182" t="s">
        <v>302</v>
      </c>
      <c r="D9" s="182" t="s">
        <v>303</v>
      </c>
      <c r="E9" s="166" t="s">
        <v>79</v>
      </c>
      <c r="F9" s="166" t="s">
        <v>302</v>
      </c>
      <c r="G9" s="166" t="s">
        <v>66</v>
      </c>
      <c r="H9" s="166" t="s">
        <v>79</v>
      </c>
      <c r="J9" s="438">
        <v>0.00792</v>
      </c>
      <c r="K9" s="438">
        <v>0.01806</v>
      </c>
    </row>
    <row r="10" spans="1:8" ht="4.5" customHeight="1">
      <c r="A10" s="86"/>
      <c r="B10" s="86"/>
      <c r="C10" s="167"/>
      <c r="D10" s="167"/>
      <c r="E10" s="167"/>
      <c r="H10" s="167"/>
    </row>
    <row r="11" spans="1:8" ht="12.75">
      <c r="A11" s="112">
        <v>1</v>
      </c>
      <c r="B11" s="113" t="s">
        <v>144</v>
      </c>
      <c r="C11" s="113">
        <f>'- 53 -'!C11</f>
        <v>2022732490</v>
      </c>
      <c r="D11" s="113">
        <f>'- 53 -'!E11</f>
        <v>1916433140</v>
      </c>
      <c r="E11" s="113">
        <f aca="true" t="shared" si="0" ref="E11:E42">SUM(C11:D11)</f>
        <v>3939165630</v>
      </c>
      <c r="F11" s="113">
        <f aca="true" t="shared" si="1" ref="F11:F57">C11*J$9</f>
        <v>16020041.3208</v>
      </c>
      <c r="G11" s="113">
        <f aca="true" t="shared" si="2" ref="G11:G57">D11*K$9</f>
        <v>34610782.5084</v>
      </c>
      <c r="H11" s="113">
        <f aca="true" t="shared" si="3" ref="H11:H42">SUM(F11:G11)</f>
        <v>50630823.8292</v>
      </c>
    </row>
    <row r="12" spans="1:8" ht="12.75">
      <c r="A12" s="115">
        <v>2</v>
      </c>
      <c r="B12" s="116" t="s">
        <v>145</v>
      </c>
      <c r="C12" s="116">
        <f>'- 53 -'!C12</f>
        <v>829422900</v>
      </c>
      <c r="D12" s="116">
        <f>'- 53 -'!E12</f>
        <v>591390750</v>
      </c>
      <c r="E12" s="116">
        <f t="shared" si="0"/>
        <v>1420813650</v>
      </c>
      <c r="F12" s="116">
        <f t="shared" si="1"/>
        <v>6569029.368</v>
      </c>
      <c r="G12" s="116">
        <f t="shared" si="2"/>
        <v>10680516.945</v>
      </c>
      <c r="H12" s="116">
        <f t="shared" si="3"/>
        <v>17249546.313</v>
      </c>
    </row>
    <row r="13" spans="1:8" ht="12.75">
      <c r="A13" s="112">
        <v>3</v>
      </c>
      <c r="B13" s="113" t="s">
        <v>146</v>
      </c>
      <c r="C13" s="113">
        <f>'- 53 -'!C13</f>
        <v>781836460</v>
      </c>
      <c r="D13" s="113">
        <f>'- 53 -'!E13</f>
        <v>88722220</v>
      </c>
      <c r="E13" s="113">
        <f t="shared" si="0"/>
        <v>870558680</v>
      </c>
      <c r="F13" s="113">
        <f t="shared" si="1"/>
        <v>6192144.7632</v>
      </c>
      <c r="G13" s="113">
        <f t="shared" si="2"/>
        <v>1602323.2932</v>
      </c>
      <c r="H13" s="113">
        <f t="shared" si="3"/>
        <v>7794468.0564</v>
      </c>
    </row>
    <row r="14" spans="1:8" ht="12.75">
      <c r="A14" s="115">
        <v>4</v>
      </c>
      <c r="B14" s="116" t="s">
        <v>147</v>
      </c>
      <c r="C14" s="116">
        <f>'- 53 -'!C14</f>
        <v>462156670</v>
      </c>
      <c r="D14" s="116">
        <f>'- 53 -'!E14</f>
        <v>206046810</v>
      </c>
      <c r="E14" s="116">
        <f t="shared" si="0"/>
        <v>668203480</v>
      </c>
      <c r="F14" s="116">
        <f t="shared" si="1"/>
        <v>3660280.8264</v>
      </c>
      <c r="G14" s="116">
        <f t="shared" si="2"/>
        <v>3721205.3885999997</v>
      </c>
      <c r="H14" s="116">
        <f t="shared" si="3"/>
        <v>7381486.215</v>
      </c>
    </row>
    <row r="15" spans="1:8" ht="12.75">
      <c r="A15" s="112">
        <v>5</v>
      </c>
      <c r="B15" s="113" t="s">
        <v>148</v>
      </c>
      <c r="C15" s="113">
        <f>'- 53 -'!C15</f>
        <v>654280360</v>
      </c>
      <c r="D15" s="113">
        <f>'- 53 -'!E15</f>
        <v>407912180</v>
      </c>
      <c r="E15" s="113">
        <f t="shared" si="0"/>
        <v>1062192540</v>
      </c>
      <c r="F15" s="113">
        <f t="shared" si="1"/>
        <v>5181900.4512</v>
      </c>
      <c r="G15" s="113">
        <f t="shared" si="2"/>
        <v>7366893.9708</v>
      </c>
      <c r="H15" s="113">
        <f t="shared" si="3"/>
        <v>12548794.422</v>
      </c>
    </row>
    <row r="16" spans="1:8" ht="12.75">
      <c r="A16" s="115">
        <v>6</v>
      </c>
      <c r="B16" s="116" t="s">
        <v>149</v>
      </c>
      <c r="C16" s="116">
        <f>'- 53 -'!C16</f>
        <v>789254870</v>
      </c>
      <c r="D16" s="116">
        <f>'- 53 -'!E16</f>
        <v>145149970</v>
      </c>
      <c r="E16" s="116">
        <f t="shared" si="0"/>
        <v>934404840</v>
      </c>
      <c r="F16" s="116">
        <f t="shared" si="1"/>
        <v>6250898.5704</v>
      </c>
      <c r="G16" s="116">
        <f t="shared" si="2"/>
        <v>2621408.4581999998</v>
      </c>
      <c r="H16" s="116">
        <f t="shared" si="3"/>
        <v>8872307.0286</v>
      </c>
    </row>
    <row r="17" spans="1:8" ht="12.75">
      <c r="A17" s="112">
        <v>8</v>
      </c>
      <c r="B17" s="113" t="s">
        <v>150</v>
      </c>
      <c r="C17" s="113">
        <f>'- 53 -'!C17</f>
        <v>121597600</v>
      </c>
      <c r="D17" s="113">
        <f>'- 53 -'!E17</f>
        <v>65144270</v>
      </c>
      <c r="E17" s="113">
        <f t="shared" si="0"/>
        <v>186741870</v>
      </c>
      <c r="F17" s="113">
        <f t="shared" si="1"/>
        <v>963052.992</v>
      </c>
      <c r="G17" s="113">
        <f t="shared" si="2"/>
        <v>1176505.5162</v>
      </c>
      <c r="H17" s="113">
        <f t="shared" si="3"/>
        <v>2139558.5082</v>
      </c>
    </row>
    <row r="18" spans="1:8" ht="12.75">
      <c r="A18" s="115">
        <v>9</v>
      </c>
      <c r="B18" s="116" t="s">
        <v>151</v>
      </c>
      <c r="C18" s="17">
        <f>'- 53 -'!C18</f>
        <v>1031658120</v>
      </c>
      <c r="D18" s="116">
        <f>'- 53 -'!E18</f>
        <v>138333830</v>
      </c>
      <c r="E18" s="116">
        <f t="shared" si="0"/>
        <v>1169991950</v>
      </c>
      <c r="F18" s="116">
        <f t="shared" si="1"/>
        <v>8170732.3104</v>
      </c>
      <c r="G18" s="116">
        <f t="shared" si="2"/>
        <v>2498308.9698</v>
      </c>
      <c r="H18" s="116">
        <f t="shared" si="3"/>
        <v>10669041.2802</v>
      </c>
    </row>
    <row r="19" spans="1:8" ht="12.75">
      <c r="A19" s="112">
        <v>10</v>
      </c>
      <c r="B19" s="113" t="s">
        <v>152</v>
      </c>
      <c r="C19" s="113">
        <f>'- 53 -'!C19</f>
        <v>696380210</v>
      </c>
      <c r="D19" s="113">
        <f>'- 53 -'!E19</f>
        <v>136881260</v>
      </c>
      <c r="E19" s="113">
        <f t="shared" si="0"/>
        <v>833261470</v>
      </c>
      <c r="F19" s="113">
        <f t="shared" si="1"/>
        <v>5515331.2632</v>
      </c>
      <c r="G19" s="113">
        <f t="shared" si="2"/>
        <v>2472075.5556</v>
      </c>
      <c r="H19" s="113">
        <f t="shared" si="3"/>
        <v>7987406.8188000005</v>
      </c>
    </row>
    <row r="20" spans="1:8" ht="12.75">
      <c r="A20" s="115">
        <v>11</v>
      </c>
      <c r="B20" s="116" t="s">
        <v>153</v>
      </c>
      <c r="C20" s="116">
        <f>'- 53 -'!C20</f>
        <v>431565320</v>
      </c>
      <c r="D20" s="116">
        <f>'- 53 -'!E20</f>
        <v>95483290</v>
      </c>
      <c r="E20" s="116">
        <f t="shared" si="0"/>
        <v>527048610</v>
      </c>
      <c r="F20" s="116">
        <f t="shared" si="1"/>
        <v>3417997.3344</v>
      </c>
      <c r="G20" s="116">
        <f t="shared" si="2"/>
        <v>1724428.2174</v>
      </c>
      <c r="H20" s="116">
        <f t="shared" si="3"/>
        <v>5142425.5518</v>
      </c>
    </row>
    <row r="21" spans="1:8" ht="12.75">
      <c r="A21" s="112">
        <v>12</v>
      </c>
      <c r="B21" s="113" t="s">
        <v>154</v>
      </c>
      <c r="C21" s="113">
        <f>'- 53 -'!C21</f>
        <v>504417160</v>
      </c>
      <c r="D21" s="113">
        <f>'- 53 -'!E21</f>
        <v>230021200</v>
      </c>
      <c r="E21" s="113">
        <f t="shared" si="0"/>
        <v>734438360</v>
      </c>
      <c r="F21" s="113">
        <f t="shared" si="1"/>
        <v>3994983.9072</v>
      </c>
      <c r="G21" s="113">
        <f t="shared" si="2"/>
        <v>4154182.872</v>
      </c>
      <c r="H21" s="113">
        <f t="shared" si="3"/>
        <v>8149166.7792</v>
      </c>
    </row>
    <row r="22" spans="1:8" ht="12.75">
      <c r="A22" s="115">
        <v>13</v>
      </c>
      <c r="B22" s="116" t="s">
        <v>155</v>
      </c>
      <c r="C22" s="116">
        <f>'- 53 -'!C22</f>
        <v>215982400</v>
      </c>
      <c r="D22" s="116">
        <f>'- 53 -'!E22</f>
        <v>69589680</v>
      </c>
      <c r="E22" s="116">
        <f t="shared" si="0"/>
        <v>285572080</v>
      </c>
      <c r="F22" s="116">
        <f t="shared" si="1"/>
        <v>1710580.608</v>
      </c>
      <c r="G22" s="116">
        <f t="shared" si="2"/>
        <v>1256789.6208</v>
      </c>
      <c r="H22" s="116">
        <f t="shared" si="3"/>
        <v>2967370.2287999997</v>
      </c>
    </row>
    <row r="23" spans="1:8" ht="12.75">
      <c r="A23" s="112">
        <v>14</v>
      </c>
      <c r="B23" s="113" t="s">
        <v>156</v>
      </c>
      <c r="C23" s="113">
        <f>'- 53 -'!C23</f>
        <v>267087120</v>
      </c>
      <c r="D23" s="113">
        <f>'- 53 -'!E23</f>
        <v>57687660</v>
      </c>
      <c r="E23" s="113">
        <f t="shared" si="0"/>
        <v>324774780</v>
      </c>
      <c r="F23" s="113">
        <f t="shared" si="1"/>
        <v>2115329.9904</v>
      </c>
      <c r="G23" s="113">
        <f t="shared" si="2"/>
        <v>1041839.1396</v>
      </c>
      <c r="H23" s="113">
        <f t="shared" si="3"/>
        <v>3157169.13</v>
      </c>
    </row>
    <row r="24" spans="1:8" ht="12.75">
      <c r="A24" s="115">
        <v>15</v>
      </c>
      <c r="B24" s="116" t="s">
        <v>157</v>
      </c>
      <c r="C24" s="116">
        <f>'- 53 -'!C24</f>
        <v>229936030</v>
      </c>
      <c r="D24" s="116">
        <f>'- 53 -'!E24</f>
        <v>100802650</v>
      </c>
      <c r="E24" s="116">
        <f t="shared" si="0"/>
        <v>330738680</v>
      </c>
      <c r="F24" s="116">
        <f t="shared" si="1"/>
        <v>1821093.3576</v>
      </c>
      <c r="G24" s="116">
        <f t="shared" si="2"/>
        <v>1820495.859</v>
      </c>
      <c r="H24" s="116">
        <f t="shared" si="3"/>
        <v>3641589.2166</v>
      </c>
    </row>
    <row r="25" spans="1:8" ht="12.75">
      <c r="A25" s="112">
        <v>16</v>
      </c>
      <c r="B25" s="113" t="s">
        <v>158</v>
      </c>
      <c r="C25" s="113">
        <f>'- 53 -'!C25</f>
        <v>29451830</v>
      </c>
      <c r="D25" s="113">
        <f>'- 53 -'!E25</f>
        <v>17561780</v>
      </c>
      <c r="E25" s="113">
        <f t="shared" si="0"/>
        <v>47013610</v>
      </c>
      <c r="F25" s="113">
        <f t="shared" si="1"/>
        <v>233258.4936</v>
      </c>
      <c r="G25" s="113">
        <f t="shared" si="2"/>
        <v>317165.7468</v>
      </c>
      <c r="H25" s="113">
        <f t="shared" si="3"/>
        <v>550424.2404</v>
      </c>
    </row>
    <row r="26" spans="1:8" ht="12.75">
      <c r="A26" s="115">
        <v>17</v>
      </c>
      <c r="B26" s="116" t="s">
        <v>159</v>
      </c>
      <c r="C26" s="116">
        <f>'- 53 -'!C26</f>
        <v>45865740</v>
      </c>
      <c r="D26" s="116">
        <f>'- 53 -'!E26</f>
        <v>23784950</v>
      </c>
      <c r="E26" s="116">
        <f t="shared" si="0"/>
        <v>69650690</v>
      </c>
      <c r="F26" s="116">
        <f t="shared" si="1"/>
        <v>363256.6608</v>
      </c>
      <c r="G26" s="116">
        <f t="shared" si="2"/>
        <v>429556.197</v>
      </c>
      <c r="H26" s="116">
        <f t="shared" si="3"/>
        <v>792812.8578</v>
      </c>
    </row>
    <row r="27" spans="1:8" ht="12.75">
      <c r="A27" s="112">
        <v>18</v>
      </c>
      <c r="B27" s="113" t="s">
        <v>160</v>
      </c>
      <c r="C27" s="113">
        <f>'- 53 -'!C27</f>
        <v>52583920</v>
      </c>
      <c r="D27" s="113">
        <f>'- 53 -'!E27</f>
        <v>30608810</v>
      </c>
      <c r="E27" s="113">
        <f t="shared" si="0"/>
        <v>83192730</v>
      </c>
      <c r="F27" s="113">
        <f t="shared" si="1"/>
        <v>416464.64639999997</v>
      </c>
      <c r="G27" s="113">
        <f t="shared" si="2"/>
        <v>552795.1086</v>
      </c>
      <c r="H27" s="113">
        <f t="shared" si="3"/>
        <v>969259.755</v>
      </c>
    </row>
    <row r="28" spans="1:8" ht="12.75">
      <c r="A28" s="115">
        <v>19</v>
      </c>
      <c r="B28" s="116" t="s">
        <v>161</v>
      </c>
      <c r="C28" s="116">
        <f>'- 53 -'!C28</f>
        <v>72709810</v>
      </c>
      <c r="D28" s="116">
        <f>'- 53 -'!E28</f>
        <v>51233390</v>
      </c>
      <c r="E28" s="116">
        <f t="shared" si="0"/>
        <v>123943200</v>
      </c>
      <c r="F28" s="116">
        <f t="shared" si="1"/>
        <v>575861.6952</v>
      </c>
      <c r="G28" s="116">
        <f t="shared" si="2"/>
        <v>925275.0234</v>
      </c>
      <c r="H28" s="116">
        <f t="shared" si="3"/>
        <v>1501136.7185999998</v>
      </c>
    </row>
    <row r="29" spans="1:8" ht="12.75">
      <c r="A29" s="112">
        <v>20</v>
      </c>
      <c r="B29" s="113" t="s">
        <v>162</v>
      </c>
      <c r="C29" s="113">
        <f>'- 53 -'!C29</f>
        <v>61395910</v>
      </c>
      <c r="D29" s="113">
        <f>'- 53 -'!E29</f>
        <v>22777290</v>
      </c>
      <c r="E29" s="113">
        <f t="shared" si="0"/>
        <v>84173200</v>
      </c>
      <c r="F29" s="113">
        <f t="shared" si="1"/>
        <v>486255.60719999997</v>
      </c>
      <c r="G29" s="113">
        <f t="shared" si="2"/>
        <v>411357.8574</v>
      </c>
      <c r="H29" s="113">
        <f t="shared" si="3"/>
        <v>897613.4646</v>
      </c>
    </row>
    <row r="30" spans="1:8" ht="12.75">
      <c r="A30" s="115">
        <v>21</v>
      </c>
      <c r="B30" s="116" t="s">
        <v>163</v>
      </c>
      <c r="C30" s="116">
        <f>'- 53 -'!C30</f>
        <v>184071500</v>
      </c>
      <c r="D30" s="116">
        <f>'- 53 -'!E30</f>
        <v>68146460</v>
      </c>
      <c r="E30" s="116">
        <f t="shared" si="0"/>
        <v>252217960</v>
      </c>
      <c r="F30" s="116">
        <f t="shared" si="1"/>
        <v>1457846.28</v>
      </c>
      <c r="G30" s="116">
        <f t="shared" si="2"/>
        <v>1230725.0676</v>
      </c>
      <c r="H30" s="116">
        <f t="shared" si="3"/>
        <v>2688571.3476</v>
      </c>
    </row>
    <row r="31" spans="1:8" ht="12.75">
      <c r="A31" s="112">
        <v>22</v>
      </c>
      <c r="B31" s="113" t="s">
        <v>164</v>
      </c>
      <c r="C31" s="113">
        <f>'- 53 -'!C31</f>
        <v>180689610</v>
      </c>
      <c r="D31" s="113">
        <f>'- 53 -'!E31</f>
        <v>50734890</v>
      </c>
      <c r="E31" s="113">
        <f t="shared" si="0"/>
        <v>231424500</v>
      </c>
      <c r="F31" s="113">
        <f t="shared" si="1"/>
        <v>1431061.7112</v>
      </c>
      <c r="G31" s="113">
        <f t="shared" si="2"/>
        <v>916272.1134</v>
      </c>
      <c r="H31" s="113">
        <f t="shared" si="3"/>
        <v>2347333.8246</v>
      </c>
    </row>
    <row r="32" spans="1:8" ht="12.75">
      <c r="A32" s="115">
        <v>23</v>
      </c>
      <c r="B32" s="116" t="s">
        <v>165</v>
      </c>
      <c r="C32" s="116">
        <f>'- 53 -'!C32</f>
        <v>52081840</v>
      </c>
      <c r="D32" s="116">
        <f>'- 53 -'!E32</f>
        <v>15108460</v>
      </c>
      <c r="E32" s="116">
        <f t="shared" si="0"/>
        <v>67190300</v>
      </c>
      <c r="F32" s="116">
        <f t="shared" si="1"/>
        <v>412488.1728</v>
      </c>
      <c r="G32" s="116">
        <f t="shared" si="2"/>
        <v>272858.7876</v>
      </c>
      <c r="H32" s="116">
        <f t="shared" si="3"/>
        <v>685346.9604</v>
      </c>
    </row>
    <row r="33" spans="1:8" ht="12.75">
      <c r="A33" s="112">
        <v>24</v>
      </c>
      <c r="B33" s="113" t="s">
        <v>166</v>
      </c>
      <c r="C33" s="113">
        <f>'- 53 -'!C33</f>
        <v>184768090</v>
      </c>
      <c r="D33" s="113">
        <f>'- 53 -'!E33</f>
        <v>127920430</v>
      </c>
      <c r="E33" s="113">
        <f t="shared" si="0"/>
        <v>312688520</v>
      </c>
      <c r="F33" s="113">
        <f t="shared" si="1"/>
        <v>1463363.2728</v>
      </c>
      <c r="G33" s="113">
        <f t="shared" si="2"/>
        <v>2310242.9658</v>
      </c>
      <c r="H33" s="113">
        <f t="shared" si="3"/>
        <v>3773606.2386</v>
      </c>
    </row>
    <row r="34" spans="1:8" ht="12.75">
      <c r="A34" s="115">
        <v>25</v>
      </c>
      <c r="B34" s="116" t="s">
        <v>167</v>
      </c>
      <c r="C34" s="116">
        <f>'- 53 -'!C34</f>
        <v>59996700</v>
      </c>
      <c r="D34" s="116">
        <f>'- 53 -'!E34</f>
        <v>17605200</v>
      </c>
      <c r="E34" s="116">
        <f t="shared" si="0"/>
        <v>77601900</v>
      </c>
      <c r="F34" s="116">
        <f t="shared" si="1"/>
        <v>475173.864</v>
      </c>
      <c r="G34" s="116">
        <f t="shared" si="2"/>
        <v>317949.912</v>
      </c>
      <c r="H34" s="116">
        <f t="shared" si="3"/>
        <v>793123.7760000001</v>
      </c>
    </row>
    <row r="35" spans="1:8" ht="12.75">
      <c r="A35" s="112">
        <v>26</v>
      </c>
      <c r="B35" s="113" t="s">
        <v>168</v>
      </c>
      <c r="C35" s="113">
        <f>'- 53 -'!C35</f>
        <v>100144140</v>
      </c>
      <c r="D35" s="113">
        <f>'- 53 -'!E35</f>
        <v>50280520</v>
      </c>
      <c r="E35" s="113">
        <f t="shared" si="0"/>
        <v>150424660</v>
      </c>
      <c r="F35" s="113">
        <f t="shared" si="1"/>
        <v>793141.5888</v>
      </c>
      <c r="G35" s="113">
        <f t="shared" si="2"/>
        <v>908066.1912</v>
      </c>
      <c r="H35" s="113">
        <f t="shared" si="3"/>
        <v>1701207.78</v>
      </c>
    </row>
    <row r="36" spans="1:8" ht="12.75">
      <c r="A36" s="115">
        <v>27</v>
      </c>
      <c r="B36" s="116" t="s">
        <v>169</v>
      </c>
      <c r="C36" s="116">
        <f>'- 53 -'!C36</f>
        <v>24213820</v>
      </c>
      <c r="D36" s="116">
        <f>'- 53 -'!E36</f>
        <v>13234620</v>
      </c>
      <c r="E36" s="116">
        <f t="shared" si="0"/>
        <v>37448440</v>
      </c>
      <c r="F36" s="116">
        <f t="shared" si="1"/>
        <v>191773.4544</v>
      </c>
      <c r="G36" s="116">
        <f t="shared" si="2"/>
        <v>239017.2372</v>
      </c>
      <c r="H36" s="116">
        <f t="shared" si="3"/>
        <v>430790.6916</v>
      </c>
    </row>
    <row r="37" spans="1:8" ht="12.75">
      <c r="A37" s="112">
        <v>28</v>
      </c>
      <c r="B37" s="113" t="s">
        <v>170</v>
      </c>
      <c r="C37" s="113">
        <f>'- 53 -'!C37</f>
        <v>26754330</v>
      </c>
      <c r="D37" s="113">
        <f>'- 53 -'!E37</f>
        <v>18376240</v>
      </c>
      <c r="E37" s="113">
        <f t="shared" si="0"/>
        <v>45130570</v>
      </c>
      <c r="F37" s="113">
        <f t="shared" si="1"/>
        <v>211894.2936</v>
      </c>
      <c r="G37" s="113">
        <f t="shared" si="2"/>
        <v>331874.8944</v>
      </c>
      <c r="H37" s="113">
        <f t="shared" si="3"/>
        <v>543769.188</v>
      </c>
    </row>
    <row r="38" spans="1:8" ht="12.75">
      <c r="A38" s="115">
        <v>29</v>
      </c>
      <c r="B38" s="116" t="s">
        <v>171</v>
      </c>
      <c r="C38" s="116">
        <f>'- 53 -'!C38</f>
        <v>37295650</v>
      </c>
      <c r="D38" s="116">
        <f>'- 53 -'!E38</f>
        <v>22250950</v>
      </c>
      <c r="E38" s="116">
        <f t="shared" si="0"/>
        <v>59546600</v>
      </c>
      <c r="F38" s="116">
        <f t="shared" si="1"/>
        <v>295381.548</v>
      </c>
      <c r="G38" s="116">
        <f t="shared" si="2"/>
        <v>401852.157</v>
      </c>
      <c r="H38" s="116">
        <f t="shared" si="3"/>
        <v>697233.7050000001</v>
      </c>
    </row>
    <row r="39" spans="1:8" ht="12.75">
      <c r="A39" s="112">
        <v>30</v>
      </c>
      <c r="B39" s="113" t="s">
        <v>172</v>
      </c>
      <c r="C39" s="113">
        <f>'- 53 -'!C39</f>
        <v>39867920</v>
      </c>
      <c r="D39" s="113">
        <f>'- 53 -'!E39</f>
        <v>37106230</v>
      </c>
      <c r="E39" s="113">
        <f t="shared" si="0"/>
        <v>76974150</v>
      </c>
      <c r="F39" s="113">
        <f t="shared" si="1"/>
        <v>315753.9264</v>
      </c>
      <c r="G39" s="113">
        <f t="shared" si="2"/>
        <v>670138.5138</v>
      </c>
      <c r="H39" s="113">
        <f t="shared" si="3"/>
        <v>985892.4402</v>
      </c>
    </row>
    <row r="40" spans="1:8" ht="12.75">
      <c r="A40" s="115">
        <v>31</v>
      </c>
      <c r="B40" s="116" t="s">
        <v>173</v>
      </c>
      <c r="C40" s="116">
        <f>'- 53 -'!C40</f>
        <v>64329270</v>
      </c>
      <c r="D40" s="116">
        <f>'- 53 -'!E40</f>
        <v>59304360</v>
      </c>
      <c r="E40" s="116">
        <f t="shared" si="0"/>
        <v>123633630</v>
      </c>
      <c r="F40" s="116">
        <f t="shared" si="1"/>
        <v>509487.8184</v>
      </c>
      <c r="G40" s="116">
        <f t="shared" si="2"/>
        <v>1071036.7416</v>
      </c>
      <c r="H40" s="116">
        <f t="shared" si="3"/>
        <v>1580524.56</v>
      </c>
    </row>
    <row r="41" spans="1:8" ht="12.75">
      <c r="A41" s="112">
        <v>32</v>
      </c>
      <c r="B41" s="113" t="s">
        <v>174</v>
      </c>
      <c r="C41" s="113">
        <f>'- 53 -'!C41</f>
        <v>30879900</v>
      </c>
      <c r="D41" s="113">
        <f>'- 53 -'!E41</f>
        <v>9611820</v>
      </c>
      <c r="E41" s="113">
        <f t="shared" si="0"/>
        <v>40491720</v>
      </c>
      <c r="F41" s="113">
        <f t="shared" si="1"/>
        <v>244568.808</v>
      </c>
      <c r="G41" s="113">
        <f t="shared" si="2"/>
        <v>173589.4692</v>
      </c>
      <c r="H41" s="113">
        <f t="shared" si="3"/>
        <v>418158.2772</v>
      </c>
    </row>
    <row r="42" spans="1:8" ht="12.75">
      <c r="A42" s="115">
        <v>33</v>
      </c>
      <c r="B42" s="116" t="s">
        <v>175</v>
      </c>
      <c r="C42" s="116">
        <f>'- 53 -'!C42</f>
        <v>101705500</v>
      </c>
      <c r="D42" s="116">
        <f>'- 53 -'!E42</f>
        <v>43431240</v>
      </c>
      <c r="E42" s="116">
        <f t="shared" si="0"/>
        <v>145136740</v>
      </c>
      <c r="F42" s="116">
        <f t="shared" si="1"/>
        <v>805507.5599999999</v>
      </c>
      <c r="G42" s="116">
        <f t="shared" si="2"/>
        <v>784368.1944</v>
      </c>
      <c r="H42" s="116">
        <f t="shared" si="3"/>
        <v>1589875.7544</v>
      </c>
    </row>
    <row r="43" spans="1:8" ht="12.75">
      <c r="A43" s="112">
        <v>34</v>
      </c>
      <c r="B43" s="113" t="s">
        <v>176</v>
      </c>
      <c r="C43" s="113">
        <f>'- 53 -'!C43</f>
        <v>19313820</v>
      </c>
      <c r="D43" s="113">
        <f>'- 53 -'!E43</f>
        <v>2803060</v>
      </c>
      <c r="E43" s="113">
        <f aca="true" t="shared" si="4" ref="E43:E57">SUM(C43:D43)</f>
        <v>22116880</v>
      </c>
      <c r="F43" s="113">
        <f t="shared" si="1"/>
        <v>152965.4544</v>
      </c>
      <c r="G43" s="113">
        <f t="shared" si="2"/>
        <v>50623.2636</v>
      </c>
      <c r="H43" s="113">
        <f aca="true" t="shared" si="5" ref="H43:H57">SUM(F43:G43)</f>
        <v>203588.718</v>
      </c>
    </row>
    <row r="44" spans="1:8" ht="12.75">
      <c r="A44" s="115">
        <v>35</v>
      </c>
      <c r="B44" s="116" t="s">
        <v>177</v>
      </c>
      <c r="C44" s="116">
        <f>'- 53 -'!C44</f>
        <v>70942840</v>
      </c>
      <c r="D44" s="116">
        <f>'- 53 -'!E44</f>
        <v>38738150</v>
      </c>
      <c r="E44" s="116">
        <f t="shared" si="4"/>
        <v>109680990</v>
      </c>
      <c r="F44" s="116">
        <f t="shared" si="1"/>
        <v>561867.2928</v>
      </c>
      <c r="G44" s="116">
        <f t="shared" si="2"/>
        <v>699610.989</v>
      </c>
      <c r="H44" s="116">
        <f t="shared" si="5"/>
        <v>1261478.2818</v>
      </c>
    </row>
    <row r="45" spans="1:8" ht="12.75">
      <c r="A45" s="112">
        <v>36</v>
      </c>
      <c r="B45" s="113" t="s">
        <v>178</v>
      </c>
      <c r="C45" s="113">
        <f>'- 53 -'!C45</f>
        <v>47312890</v>
      </c>
      <c r="D45" s="113">
        <f>'- 53 -'!E45</f>
        <v>17969850</v>
      </c>
      <c r="E45" s="113">
        <f t="shared" si="4"/>
        <v>65282740</v>
      </c>
      <c r="F45" s="113">
        <f t="shared" si="1"/>
        <v>374718.0888</v>
      </c>
      <c r="G45" s="113">
        <f t="shared" si="2"/>
        <v>324535.491</v>
      </c>
      <c r="H45" s="113">
        <f t="shared" si="5"/>
        <v>699253.5798</v>
      </c>
    </row>
    <row r="46" spans="1:8" ht="12.75">
      <c r="A46" s="115">
        <v>37</v>
      </c>
      <c r="B46" s="116" t="s">
        <v>179</v>
      </c>
      <c r="C46" s="116">
        <f>'- 53 -'!C46</f>
        <v>38500580</v>
      </c>
      <c r="D46" s="116">
        <f>'- 53 -'!E46</f>
        <v>19825320</v>
      </c>
      <c r="E46" s="116">
        <f t="shared" si="4"/>
        <v>58325900</v>
      </c>
      <c r="F46" s="116">
        <f t="shared" si="1"/>
        <v>304924.5936</v>
      </c>
      <c r="G46" s="116">
        <f t="shared" si="2"/>
        <v>358045.2792</v>
      </c>
      <c r="H46" s="116">
        <f t="shared" si="5"/>
        <v>662969.8728</v>
      </c>
    </row>
    <row r="47" spans="1:8" ht="12.75">
      <c r="A47" s="112">
        <v>38</v>
      </c>
      <c r="B47" s="113" t="s">
        <v>180</v>
      </c>
      <c r="C47" s="113">
        <f>'- 53 -'!C47</f>
        <v>36711040</v>
      </c>
      <c r="D47" s="113">
        <f>'- 53 -'!E47</f>
        <v>52677500</v>
      </c>
      <c r="E47" s="113">
        <f t="shared" si="4"/>
        <v>89388540</v>
      </c>
      <c r="F47" s="113">
        <f t="shared" si="1"/>
        <v>290751.4368</v>
      </c>
      <c r="G47" s="113">
        <f t="shared" si="2"/>
        <v>951355.65</v>
      </c>
      <c r="H47" s="113">
        <f t="shared" si="5"/>
        <v>1242107.0868000002</v>
      </c>
    </row>
    <row r="48" spans="1:8" ht="12.75">
      <c r="A48" s="115">
        <v>39</v>
      </c>
      <c r="B48" s="116" t="s">
        <v>181</v>
      </c>
      <c r="C48" s="116">
        <f>'- 53 -'!C48</f>
        <v>95091260</v>
      </c>
      <c r="D48" s="116">
        <f>'- 53 -'!E48</f>
        <v>61656980</v>
      </c>
      <c r="E48" s="116">
        <f t="shared" si="4"/>
        <v>156748240</v>
      </c>
      <c r="F48" s="116">
        <f t="shared" si="1"/>
        <v>753122.7792</v>
      </c>
      <c r="G48" s="116">
        <f t="shared" si="2"/>
        <v>1113525.0588</v>
      </c>
      <c r="H48" s="116">
        <f t="shared" si="5"/>
        <v>1866647.838</v>
      </c>
    </row>
    <row r="49" spans="1:8" ht="12.75">
      <c r="A49" s="112">
        <v>40</v>
      </c>
      <c r="B49" s="113" t="s">
        <v>182</v>
      </c>
      <c r="C49" s="113">
        <f>'- 53 -'!C49</f>
        <v>468851450</v>
      </c>
      <c r="D49" s="113">
        <f>'- 53 -'!E49</f>
        <v>321429740</v>
      </c>
      <c r="E49" s="113">
        <f t="shared" si="4"/>
        <v>790281190</v>
      </c>
      <c r="F49" s="113">
        <f t="shared" si="1"/>
        <v>3713303.484</v>
      </c>
      <c r="G49" s="113">
        <f t="shared" si="2"/>
        <v>5805021.1044</v>
      </c>
      <c r="H49" s="113">
        <f t="shared" si="5"/>
        <v>9518324.588399999</v>
      </c>
    </row>
    <row r="50" spans="1:8" ht="12.75">
      <c r="A50" s="115">
        <v>41</v>
      </c>
      <c r="B50" s="116" t="s">
        <v>183</v>
      </c>
      <c r="C50" s="116">
        <f>'- 53 -'!C50</f>
        <v>55739420</v>
      </c>
      <c r="D50" s="116">
        <f>'- 53 -'!E50</f>
        <v>88091780</v>
      </c>
      <c r="E50" s="116">
        <f t="shared" si="4"/>
        <v>143831200</v>
      </c>
      <c r="F50" s="116">
        <f t="shared" si="1"/>
        <v>441456.2064</v>
      </c>
      <c r="G50" s="116">
        <f t="shared" si="2"/>
        <v>1590937.5468</v>
      </c>
      <c r="H50" s="116">
        <f t="shared" si="5"/>
        <v>2032393.7532</v>
      </c>
    </row>
    <row r="51" spans="1:8" ht="12.75">
      <c r="A51" s="112">
        <v>42</v>
      </c>
      <c r="B51" s="113" t="s">
        <v>184</v>
      </c>
      <c r="C51" s="113">
        <f>'- 53 -'!C51</f>
        <v>34094240</v>
      </c>
      <c r="D51" s="113">
        <f>'- 53 -'!E51</f>
        <v>35217880</v>
      </c>
      <c r="E51" s="113">
        <f t="shared" si="4"/>
        <v>69312120</v>
      </c>
      <c r="F51" s="113">
        <f t="shared" si="1"/>
        <v>270026.3808</v>
      </c>
      <c r="G51" s="113">
        <f t="shared" si="2"/>
        <v>636034.9127999999</v>
      </c>
      <c r="H51" s="113">
        <f t="shared" si="5"/>
        <v>906061.2936</v>
      </c>
    </row>
    <row r="52" spans="1:8" ht="12.75">
      <c r="A52" s="115">
        <v>43</v>
      </c>
      <c r="B52" s="116" t="s">
        <v>185</v>
      </c>
      <c r="C52" s="116">
        <f>'- 53 -'!C52</f>
        <v>31012750</v>
      </c>
      <c r="D52" s="116">
        <f>'- 53 -'!E52</f>
        <v>28493140</v>
      </c>
      <c r="E52" s="116">
        <f t="shared" si="4"/>
        <v>59505890</v>
      </c>
      <c r="F52" s="116">
        <f t="shared" si="1"/>
        <v>245620.98</v>
      </c>
      <c r="G52" s="116">
        <f t="shared" si="2"/>
        <v>514586.10839999997</v>
      </c>
      <c r="H52" s="116">
        <f t="shared" si="5"/>
        <v>760207.0884</v>
      </c>
    </row>
    <row r="53" spans="1:8" ht="12.75">
      <c r="A53" s="112">
        <v>44</v>
      </c>
      <c r="B53" s="113" t="s">
        <v>186</v>
      </c>
      <c r="C53" s="113">
        <f>'- 53 -'!C53</f>
        <v>47579440</v>
      </c>
      <c r="D53" s="113">
        <f>'- 53 -'!E53</f>
        <v>18421400</v>
      </c>
      <c r="E53" s="113">
        <f t="shared" si="4"/>
        <v>66000840</v>
      </c>
      <c r="F53" s="113">
        <f t="shared" si="1"/>
        <v>376829.16479999997</v>
      </c>
      <c r="G53" s="113">
        <f t="shared" si="2"/>
        <v>332690.484</v>
      </c>
      <c r="H53" s="113">
        <f t="shared" si="5"/>
        <v>709519.6488</v>
      </c>
    </row>
    <row r="54" spans="1:8" ht="12.75">
      <c r="A54" s="115">
        <v>45</v>
      </c>
      <c r="B54" s="116" t="s">
        <v>187</v>
      </c>
      <c r="C54" s="116">
        <f>'- 53 -'!C54</f>
        <v>77030280</v>
      </c>
      <c r="D54" s="116">
        <f>'- 53 -'!E54</f>
        <v>52064720</v>
      </c>
      <c r="E54" s="116">
        <f t="shared" si="4"/>
        <v>129095000</v>
      </c>
      <c r="F54" s="116">
        <f t="shared" si="1"/>
        <v>610079.8176</v>
      </c>
      <c r="G54" s="116">
        <f t="shared" si="2"/>
        <v>940288.8432</v>
      </c>
      <c r="H54" s="116">
        <f t="shared" si="5"/>
        <v>1550368.6608</v>
      </c>
    </row>
    <row r="55" spans="1:8" ht="12.75">
      <c r="A55" s="112">
        <v>46</v>
      </c>
      <c r="B55" s="113" t="s">
        <v>188</v>
      </c>
      <c r="C55" s="113">
        <f>'- 53 -'!C55</f>
        <v>54885120</v>
      </c>
      <c r="D55" s="113">
        <f>'- 53 -'!E55</f>
        <v>20715580</v>
      </c>
      <c r="E55" s="113">
        <f t="shared" si="4"/>
        <v>75600700</v>
      </c>
      <c r="F55" s="113">
        <f t="shared" si="1"/>
        <v>434690.1504</v>
      </c>
      <c r="G55" s="113">
        <f t="shared" si="2"/>
        <v>374123.3748</v>
      </c>
      <c r="H55" s="113">
        <f t="shared" si="5"/>
        <v>808813.5252</v>
      </c>
    </row>
    <row r="56" spans="1:8" ht="12.75">
      <c r="A56" s="115">
        <v>47</v>
      </c>
      <c r="B56" s="116" t="s">
        <v>189</v>
      </c>
      <c r="C56" s="116">
        <f>'- 53 -'!C56</f>
        <v>72795640</v>
      </c>
      <c r="D56" s="116">
        <f>'- 53 -'!E56</f>
        <v>31178350</v>
      </c>
      <c r="E56" s="116">
        <f t="shared" si="4"/>
        <v>103973990</v>
      </c>
      <c r="F56" s="116">
        <f t="shared" si="1"/>
        <v>576541.4688</v>
      </c>
      <c r="G56" s="116">
        <f t="shared" si="2"/>
        <v>563081.001</v>
      </c>
      <c r="H56" s="116">
        <f t="shared" si="5"/>
        <v>1139622.4698</v>
      </c>
    </row>
    <row r="57" spans="1:8" ht="12.75">
      <c r="A57" s="112">
        <v>48</v>
      </c>
      <c r="B57" s="113" t="s">
        <v>190</v>
      </c>
      <c r="C57" s="113">
        <f>'- 53 -'!C57</f>
        <v>28463010</v>
      </c>
      <c r="D57" s="113">
        <f>'- 53 -'!E57</f>
        <v>14030980</v>
      </c>
      <c r="E57" s="113">
        <f t="shared" si="4"/>
        <v>42493990</v>
      </c>
      <c r="F57" s="113">
        <f t="shared" si="1"/>
        <v>225427.0392</v>
      </c>
      <c r="G57" s="113">
        <f t="shared" si="2"/>
        <v>253399.4988</v>
      </c>
      <c r="H57" s="113">
        <f t="shared" si="5"/>
        <v>478826.538</v>
      </c>
    </row>
    <row r="58" spans="1:8" ht="12.75">
      <c r="A58" s="115">
        <v>49</v>
      </c>
      <c r="B58" s="116" t="s">
        <v>191</v>
      </c>
      <c r="C58" s="116"/>
      <c r="D58" s="116"/>
      <c r="E58" s="116"/>
      <c r="F58" s="116"/>
      <c r="G58" s="116"/>
      <c r="H58" s="116"/>
    </row>
    <row r="59" spans="1:8" ht="12.75">
      <c r="A59" s="112">
        <v>2264</v>
      </c>
      <c r="B59" s="113" t="s">
        <v>192</v>
      </c>
      <c r="C59" s="113">
        <f>'- 53 -'!C59</f>
        <v>6526160</v>
      </c>
      <c r="D59" s="113">
        <f>'- 53 -'!E59</f>
        <v>10015640</v>
      </c>
      <c r="E59" s="113">
        <f aca="true" t="shared" si="6" ref="E59:E64">SUM(C59:D59)</f>
        <v>16541800</v>
      </c>
      <c r="F59" s="113">
        <f aca="true" t="shared" si="7" ref="F59:G64">C59*J$9</f>
        <v>51687.1872</v>
      </c>
      <c r="G59" s="113">
        <f t="shared" si="7"/>
        <v>180882.4584</v>
      </c>
      <c r="H59" s="113">
        <f aca="true" t="shared" si="8" ref="H59:H64">SUM(F59:G59)</f>
        <v>232569.6456</v>
      </c>
    </row>
    <row r="60" spans="1:8" ht="12.75">
      <c r="A60" s="115">
        <v>2309</v>
      </c>
      <c r="B60" s="116" t="s">
        <v>193</v>
      </c>
      <c r="C60" s="116">
        <f>'- 53 -'!C60</f>
        <v>4300850</v>
      </c>
      <c r="D60" s="116">
        <f>'- 53 -'!E60</f>
        <v>1454630</v>
      </c>
      <c r="E60" s="116">
        <f t="shared" si="6"/>
        <v>5755480</v>
      </c>
      <c r="F60" s="116">
        <f t="shared" si="7"/>
        <v>34062.731999999996</v>
      </c>
      <c r="G60" s="116">
        <f t="shared" si="7"/>
        <v>26270.6178</v>
      </c>
      <c r="H60" s="116">
        <f t="shared" si="8"/>
        <v>60333.349799999996</v>
      </c>
    </row>
    <row r="61" spans="1:8" ht="12.75">
      <c r="A61" s="112">
        <v>2312</v>
      </c>
      <c r="B61" s="113" t="s">
        <v>194</v>
      </c>
      <c r="C61" s="113">
        <f>'- 53 -'!C61</f>
        <v>1133260</v>
      </c>
      <c r="D61" s="113">
        <f>'- 53 -'!E61</f>
        <v>908520</v>
      </c>
      <c r="E61" s="113">
        <f t="shared" si="6"/>
        <v>2041780</v>
      </c>
      <c r="F61" s="113">
        <f t="shared" si="7"/>
        <v>8975.4192</v>
      </c>
      <c r="G61" s="113">
        <f t="shared" si="7"/>
        <v>16407.8712</v>
      </c>
      <c r="H61" s="113">
        <f t="shared" si="8"/>
        <v>25383.2904</v>
      </c>
    </row>
    <row r="62" spans="1:8" ht="12.75">
      <c r="A62" s="115">
        <v>2355</v>
      </c>
      <c r="B62" s="116" t="s">
        <v>196</v>
      </c>
      <c r="C62" s="116">
        <f>'- 53 -'!C62</f>
        <v>128836530</v>
      </c>
      <c r="D62" s="116">
        <f>'- 53 -'!E62</f>
        <v>52557110</v>
      </c>
      <c r="E62" s="116">
        <f t="shared" si="6"/>
        <v>181393640</v>
      </c>
      <c r="F62" s="116">
        <f t="shared" si="7"/>
        <v>1020385.3176</v>
      </c>
      <c r="G62" s="116">
        <f t="shared" si="7"/>
        <v>949181.4066</v>
      </c>
      <c r="H62" s="116">
        <f t="shared" si="8"/>
        <v>1969566.7242</v>
      </c>
    </row>
    <row r="63" spans="1:8" ht="12.75">
      <c r="A63" s="112">
        <v>2439</v>
      </c>
      <c r="B63" s="113" t="s">
        <v>197</v>
      </c>
      <c r="C63" s="113">
        <f>'- 53 -'!C63</f>
        <v>4945670</v>
      </c>
      <c r="D63" s="113">
        <f>'- 53 -'!E63</f>
        <v>3525080</v>
      </c>
      <c r="E63" s="113">
        <f t="shared" si="6"/>
        <v>8470750</v>
      </c>
      <c r="F63" s="113">
        <f t="shared" si="7"/>
        <v>39169.7064</v>
      </c>
      <c r="G63" s="113">
        <f t="shared" si="7"/>
        <v>63662.9448</v>
      </c>
      <c r="H63" s="113">
        <f t="shared" si="8"/>
        <v>102832.6512</v>
      </c>
    </row>
    <row r="64" spans="1:8" ht="12.75">
      <c r="A64" s="115">
        <v>2460</v>
      </c>
      <c r="B64" s="116" t="s">
        <v>198</v>
      </c>
      <c r="C64" s="116">
        <f>'- 53 -'!C64</f>
        <v>6587370</v>
      </c>
      <c r="D64" s="116">
        <f>'- 53 -'!E64</f>
        <v>8842090</v>
      </c>
      <c r="E64" s="116">
        <f t="shared" si="6"/>
        <v>15429460</v>
      </c>
      <c r="F64" s="116">
        <f t="shared" si="7"/>
        <v>52171.9704</v>
      </c>
      <c r="G64" s="116">
        <f t="shared" si="7"/>
        <v>159688.1454</v>
      </c>
      <c r="H64" s="116">
        <f t="shared" si="8"/>
        <v>211860.1158</v>
      </c>
    </row>
    <row r="65" spans="1:8" ht="12.75">
      <c r="A65" s="112">
        <v>3000</v>
      </c>
      <c r="B65" s="113" t="s">
        <v>199</v>
      </c>
      <c r="C65" s="113">
        <f>'- 53 -'!C65</f>
        <v>0</v>
      </c>
      <c r="D65" s="113">
        <f>'- 53 -'!E65</f>
        <v>0</v>
      </c>
      <c r="E65" s="113"/>
      <c r="F65" s="113"/>
      <c r="G65" s="113"/>
      <c r="H65" s="113"/>
    </row>
    <row r="66" ht="4.5" customHeight="1"/>
    <row r="67" spans="1:8" ht="12.75">
      <c r="A67" s="119"/>
      <c r="B67" s="24" t="s">
        <v>200</v>
      </c>
      <c r="C67" s="24">
        <f aca="true" t="shared" si="9" ref="C67:H67">SUM(C11:C65)</f>
        <v>11717766810</v>
      </c>
      <c r="D67" s="24">
        <f t="shared" si="9"/>
        <v>5809294050</v>
      </c>
      <c r="E67" s="24">
        <f t="shared" si="9"/>
        <v>17527060860</v>
      </c>
      <c r="F67" s="24">
        <f t="shared" si="9"/>
        <v>92804713.13519996</v>
      </c>
      <c r="G67" s="24">
        <f t="shared" si="9"/>
        <v>104915850.54299998</v>
      </c>
      <c r="H67" s="24">
        <f t="shared" si="9"/>
        <v>197720563.67819995</v>
      </c>
    </row>
    <row r="68" ht="4.5" customHeight="1"/>
    <row r="69" spans="1:8" ht="12.75">
      <c r="A69" s="188"/>
      <c r="B69" s="116" t="s">
        <v>312</v>
      </c>
      <c r="C69" s="116">
        <f>'- 53 -'!C69</f>
        <v>19247300</v>
      </c>
      <c r="D69" s="116">
        <f>'- 53 -'!E69</f>
        <v>1210100</v>
      </c>
      <c r="E69" s="116">
        <f>SUM(C69:D69)</f>
        <v>20457400</v>
      </c>
      <c r="F69" s="116">
        <v>0</v>
      </c>
      <c r="G69" s="116">
        <v>0</v>
      </c>
      <c r="H69" s="116">
        <f>SUM(F69:G69)</f>
        <v>0</v>
      </c>
    </row>
    <row r="70" spans="1:8" ht="12.75">
      <c r="A70" s="169"/>
      <c r="B70" s="113" t="s">
        <v>313</v>
      </c>
      <c r="C70" s="194">
        <f>'- 53 -'!C70</f>
        <v>4935410</v>
      </c>
      <c r="D70" s="194">
        <f>'- 53 -'!E70</f>
        <v>20398650</v>
      </c>
      <c r="E70" s="113">
        <f>SUM(C70:D70)</f>
        <v>25334060</v>
      </c>
      <c r="F70" s="113">
        <f>C70*J$9</f>
        <v>39088.4472</v>
      </c>
      <c r="G70" s="113">
        <f>D70*K$9</f>
        <v>368399.619</v>
      </c>
      <c r="H70" s="113">
        <f>SUM(F70:G70)</f>
        <v>407488.0662</v>
      </c>
    </row>
    <row r="71" spans="3:8" ht="6.75" customHeight="1">
      <c r="C71" s="20"/>
      <c r="D71" s="20"/>
      <c r="E71" s="20"/>
      <c r="F71" s="20"/>
      <c r="G71" s="20"/>
      <c r="H71" s="20"/>
    </row>
    <row r="72" spans="1:8" ht="12" customHeight="1">
      <c r="A72" s="5"/>
      <c r="B72" s="1" t="s">
        <v>314</v>
      </c>
      <c r="C72" s="24">
        <f aca="true" t="shared" si="10" ref="C72:H72">SUM(C67,C69:C70)</f>
        <v>11741949520</v>
      </c>
      <c r="D72" s="24">
        <f t="shared" si="10"/>
        <v>5830902800</v>
      </c>
      <c r="E72" s="24">
        <f t="shared" si="10"/>
        <v>17572852320</v>
      </c>
      <c r="F72" s="24">
        <f t="shared" si="10"/>
        <v>92843801.58239996</v>
      </c>
      <c r="G72" s="24">
        <f t="shared" si="10"/>
        <v>105284250.16199999</v>
      </c>
      <c r="H72" s="24">
        <f t="shared" si="10"/>
        <v>198128051.74439994</v>
      </c>
    </row>
    <row r="73" spans="1:8" ht="12" customHeight="1">
      <c r="A73" s="5"/>
      <c r="B73" s="5"/>
      <c r="C73" s="20"/>
      <c r="D73" s="20"/>
      <c r="E73" s="20"/>
      <c r="F73" s="20"/>
      <c r="G73" s="20"/>
      <c r="H73" s="20"/>
    </row>
    <row r="74" spans="1:9" ht="12" customHeight="1">
      <c r="A74" s="63" t="s">
        <v>327</v>
      </c>
      <c r="B74" s="5" t="s">
        <v>473</v>
      </c>
      <c r="C74" s="140"/>
      <c r="D74" s="140"/>
      <c r="E74" s="140"/>
      <c r="F74" s="140"/>
      <c r="G74" s="140"/>
      <c r="H74" s="140"/>
      <c r="I74" s="141"/>
    </row>
    <row r="75" spans="1:9" ht="12" customHeight="1">
      <c r="A75" s="5"/>
      <c r="B75" s="5"/>
      <c r="C75" s="140"/>
      <c r="D75" s="140"/>
      <c r="E75" s="140"/>
      <c r="F75" s="140"/>
      <c r="G75" s="140"/>
      <c r="H75" s="140"/>
      <c r="I75" s="141"/>
    </row>
    <row r="76" spans="1:9" ht="12" customHeight="1">
      <c r="A76" s="5"/>
      <c r="B76" s="5"/>
      <c r="C76" s="140"/>
      <c r="D76" s="140"/>
      <c r="E76" s="140"/>
      <c r="F76" s="140"/>
      <c r="G76" s="140"/>
      <c r="H76" s="140"/>
      <c r="I76" s="141"/>
    </row>
    <row r="77" spans="3:8" ht="12" customHeight="1">
      <c r="C77" s="148"/>
      <c r="D77" s="195"/>
      <c r="E77" s="195"/>
      <c r="F77" s="195"/>
      <c r="G77" s="195"/>
      <c r="H77" s="195"/>
    </row>
  </sheetData>
  <printOptions/>
  <pageMargins left="0.5905511811023623" right="0" top="0.5905511811023623" bottom="0" header="0.31496062992125984" footer="0"/>
  <pageSetup fitToHeight="1" fitToWidth="1" horizontalDpi="600" verticalDpi="600" orientation="portrait" scale="80" r:id="rId1"/>
  <headerFooter alignWithMargins="0">
    <oddHeader>&amp;C&amp;"Times New Roman,Bold"&amp;12&amp;A</oddHeader>
  </headerFooter>
</worksheet>
</file>

<file path=xl/worksheets/sheet45.xml><?xml version="1.0" encoding="utf-8"?>
<worksheet xmlns="http://schemas.openxmlformats.org/spreadsheetml/2006/main" xmlns:r="http://schemas.openxmlformats.org/officeDocument/2006/relationships">
  <sheetPr codeName="Sheet43">
    <pageSetUpPr fitToPage="1"/>
  </sheetPr>
  <dimension ref="A1:AX77"/>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6.83203125" style="97" customWidth="1"/>
    <col min="4" max="4" width="15.83203125" style="97" customWidth="1"/>
    <col min="5" max="6" width="16.83203125" style="97" customWidth="1"/>
    <col min="7" max="16384" width="15.83203125" style="97" customWidth="1"/>
  </cols>
  <sheetData>
    <row r="1" spans="1:2" ht="6.75" customHeight="1">
      <c r="A1" s="20"/>
      <c r="B1" s="95"/>
    </row>
    <row r="2" spans="1:8" ht="12.75">
      <c r="A2" s="10"/>
      <c r="B2" s="123"/>
      <c r="C2" s="124" t="s">
        <v>211</v>
      </c>
      <c r="D2" s="124"/>
      <c r="E2" s="124"/>
      <c r="F2" s="124"/>
      <c r="G2" s="124"/>
      <c r="H2" s="124"/>
    </row>
    <row r="3" spans="1:8" ht="12.75">
      <c r="A3" s="11"/>
      <c r="B3" s="126"/>
      <c r="C3" s="159" t="str">
        <f>TAXYEAR</f>
        <v>FOR THE 1997 TAXATION YEAR</v>
      </c>
      <c r="D3" s="159"/>
      <c r="E3" s="159"/>
      <c r="F3" s="171"/>
      <c r="G3" s="171"/>
      <c r="H3" s="159"/>
    </row>
    <row r="4" spans="1:8" ht="12.75">
      <c r="A4" s="9"/>
      <c r="C4" s="161"/>
      <c r="D4" s="161"/>
      <c r="E4" s="161"/>
      <c r="F4" s="172"/>
      <c r="G4" s="172"/>
      <c r="H4" s="172"/>
    </row>
    <row r="5" spans="1:8" ht="12.75">
      <c r="A5" s="9"/>
      <c r="C5" s="65"/>
      <c r="D5" s="161"/>
      <c r="E5" s="161"/>
      <c r="F5" s="161"/>
      <c r="G5" s="161"/>
      <c r="H5" s="161"/>
    </row>
    <row r="6" spans="1:8" ht="12.75">
      <c r="A6" s="9"/>
      <c r="C6" s="173" t="s">
        <v>228</v>
      </c>
      <c r="D6" s="174"/>
      <c r="E6" s="174"/>
      <c r="F6" s="175"/>
      <c r="G6" s="161"/>
      <c r="H6" s="161"/>
    </row>
    <row r="7" spans="1:8" ht="12.75">
      <c r="A7" s="20"/>
      <c r="C7" s="176" t="s">
        <v>245</v>
      </c>
      <c r="D7" s="176" t="s">
        <v>246</v>
      </c>
      <c r="E7" s="177"/>
      <c r="F7" s="162"/>
      <c r="G7" s="178"/>
      <c r="H7" s="162" t="s">
        <v>247</v>
      </c>
    </row>
    <row r="8" spans="1:8" ht="12.75">
      <c r="A8" s="109"/>
      <c r="B8" s="54"/>
      <c r="C8" s="179" t="s">
        <v>275</v>
      </c>
      <c r="D8" s="179" t="s">
        <v>276</v>
      </c>
      <c r="E8" s="180" t="s">
        <v>3</v>
      </c>
      <c r="F8" s="181"/>
      <c r="G8" s="164" t="s">
        <v>247</v>
      </c>
      <c r="H8" s="164" t="s">
        <v>277</v>
      </c>
    </row>
    <row r="9" spans="1:8" ht="12.75">
      <c r="A9" s="60" t="s">
        <v>121</v>
      </c>
      <c r="B9" s="61" t="s">
        <v>122</v>
      </c>
      <c r="C9" s="182" t="s">
        <v>302</v>
      </c>
      <c r="D9" s="182" t="s">
        <v>299</v>
      </c>
      <c r="E9" s="182" t="s">
        <v>303</v>
      </c>
      <c r="F9" s="166" t="s">
        <v>79</v>
      </c>
      <c r="G9" s="166" t="s">
        <v>277</v>
      </c>
      <c r="H9" s="166" t="s">
        <v>304</v>
      </c>
    </row>
    <row r="10" spans="1:8" ht="4.5" customHeight="1">
      <c r="A10" s="86"/>
      <c r="B10" s="86"/>
      <c r="C10" s="167"/>
      <c r="D10" s="183"/>
      <c r="E10" s="167"/>
      <c r="F10" s="167"/>
      <c r="G10" s="183"/>
      <c r="H10" s="183"/>
    </row>
    <row r="11" spans="1:11" ht="12.75">
      <c r="A11" s="112">
        <v>1</v>
      </c>
      <c r="B11" s="113" t="s">
        <v>144</v>
      </c>
      <c r="C11" s="113">
        <v>2022732490</v>
      </c>
      <c r="D11" s="113">
        <v>1365020</v>
      </c>
      <c r="E11" s="113">
        <v>1916433140</v>
      </c>
      <c r="F11" s="113">
        <f aca="true" t="shared" si="0" ref="F11:F64">SUM(C11:E11)</f>
        <v>3940530650</v>
      </c>
      <c r="G11" s="113">
        <f>'- 55 -'!D11</f>
        <v>92821100</v>
      </c>
      <c r="H11" s="184">
        <f aca="true" t="shared" si="1" ref="H11:H54">G11/F11*1000</f>
        <v>23.555482305409804</v>
      </c>
      <c r="J11" s="412">
        <v>1</v>
      </c>
      <c r="K11" s="186">
        <f>H11</f>
        <v>23.555482305409804</v>
      </c>
    </row>
    <row r="12" spans="1:11" ht="12.75">
      <c r="A12" s="115">
        <v>2</v>
      </c>
      <c r="B12" s="116" t="s">
        <v>145</v>
      </c>
      <c r="C12" s="116">
        <v>829422900</v>
      </c>
      <c r="D12" s="116">
        <v>6132650</v>
      </c>
      <c r="E12" s="116">
        <v>591390750</v>
      </c>
      <c r="F12" s="116">
        <f t="shared" si="0"/>
        <v>1426946300</v>
      </c>
      <c r="G12" s="116">
        <f>'- 55 -'!D12</f>
        <v>21490237</v>
      </c>
      <c r="H12" s="185">
        <f t="shared" si="1"/>
        <v>15.060298344794054</v>
      </c>
      <c r="J12" s="412">
        <v>2</v>
      </c>
      <c r="K12" s="186">
        <f aca="true" t="shared" si="2" ref="K12:K57">H12</f>
        <v>15.060298344794054</v>
      </c>
    </row>
    <row r="13" spans="1:11" ht="12.75">
      <c r="A13" s="112">
        <v>3</v>
      </c>
      <c r="B13" s="113" t="s">
        <v>146</v>
      </c>
      <c r="C13" s="113">
        <v>781836460</v>
      </c>
      <c r="D13" s="113">
        <v>5816260</v>
      </c>
      <c r="E13" s="113">
        <v>88722220</v>
      </c>
      <c r="F13" s="113">
        <f t="shared" si="0"/>
        <v>876374940</v>
      </c>
      <c r="G13" s="113">
        <f>'- 55 -'!D13</f>
        <v>16417353</v>
      </c>
      <c r="H13" s="184">
        <f t="shared" si="1"/>
        <v>18.73325245927274</v>
      </c>
      <c r="J13" s="412">
        <v>3</v>
      </c>
      <c r="K13" s="186">
        <f t="shared" si="2"/>
        <v>18.73325245927274</v>
      </c>
    </row>
    <row r="14" spans="1:11" ht="12.75">
      <c r="A14" s="115">
        <v>4</v>
      </c>
      <c r="B14" s="116" t="s">
        <v>147</v>
      </c>
      <c r="C14" s="116">
        <v>462156670</v>
      </c>
      <c r="D14" s="116">
        <v>2604480</v>
      </c>
      <c r="E14" s="116">
        <v>206046810</v>
      </c>
      <c r="F14" s="116">
        <f t="shared" si="0"/>
        <v>670807960</v>
      </c>
      <c r="G14" s="116">
        <f>'- 55 -'!D14</f>
        <v>12262352</v>
      </c>
      <c r="H14" s="185">
        <f t="shared" si="1"/>
        <v>18.27997389893823</v>
      </c>
      <c r="J14" s="412">
        <v>4</v>
      </c>
      <c r="K14" s="186">
        <f t="shared" si="2"/>
        <v>18.27997389893823</v>
      </c>
    </row>
    <row r="15" spans="1:11" ht="12.75">
      <c r="A15" s="112">
        <v>5</v>
      </c>
      <c r="B15" s="113" t="s">
        <v>148</v>
      </c>
      <c r="C15" s="113">
        <v>654280360</v>
      </c>
      <c r="D15" s="113">
        <v>2676730</v>
      </c>
      <c r="E15" s="113">
        <v>407912180</v>
      </c>
      <c r="F15" s="113">
        <f t="shared" si="0"/>
        <v>1064869270</v>
      </c>
      <c r="G15" s="113">
        <f>'- 55 -'!D15</f>
        <v>19428350</v>
      </c>
      <c r="H15" s="184">
        <f t="shared" si="1"/>
        <v>18.24482173290624</v>
      </c>
      <c r="J15" s="412">
        <v>5</v>
      </c>
      <c r="K15" s="186">
        <f t="shared" si="2"/>
        <v>18.24482173290624</v>
      </c>
    </row>
    <row r="16" spans="1:11" ht="12.75">
      <c r="A16" s="115">
        <v>6</v>
      </c>
      <c r="B16" s="116" t="s">
        <v>149</v>
      </c>
      <c r="C16" s="116">
        <v>789254870</v>
      </c>
      <c r="D16" s="116">
        <v>6527310</v>
      </c>
      <c r="E16" s="116">
        <v>145149970</v>
      </c>
      <c r="F16" s="116">
        <f t="shared" si="0"/>
        <v>940932150</v>
      </c>
      <c r="G16" s="116">
        <f>'- 55 -'!D16</f>
        <v>16981078</v>
      </c>
      <c r="H16" s="185">
        <f t="shared" si="1"/>
        <v>18.047080227835767</v>
      </c>
      <c r="J16" s="412">
        <v>6</v>
      </c>
      <c r="K16" s="186">
        <f t="shared" si="2"/>
        <v>18.047080227835767</v>
      </c>
    </row>
    <row r="17" spans="1:11" ht="12.75">
      <c r="A17" s="112">
        <v>8</v>
      </c>
      <c r="B17" s="113" t="s">
        <v>150</v>
      </c>
      <c r="C17" s="113">
        <v>121597600</v>
      </c>
      <c r="D17" s="113">
        <v>0</v>
      </c>
      <c r="E17" s="113">
        <v>65144270</v>
      </c>
      <c r="F17" s="113">
        <f t="shared" si="0"/>
        <v>186741870</v>
      </c>
      <c r="G17" s="113">
        <f>'- 55 -'!D17</f>
        <v>4052633</v>
      </c>
      <c r="H17" s="184">
        <f t="shared" si="1"/>
        <v>21.701790819594983</v>
      </c>
      <c r="J17" s="412">
        <v>8</v>
      </c>
      <c r="K17" s="186">
        <f t="shared" si="2"/>
        <v>21.701790819594983</v>
      </c>
    </row>
    <row r="18" spans="1:11" ht="12.75">
      <c r="A18" s="115">
        <v>9</v>
      </c>
      <c r="B18" s="116" t="s">
        <v>151</v>
      </c>
      <c r="C18" s="17">
        <v>1031658120</v>
      </c>
      <c r="D18" s="116">
        <v>7814070</v>
      </c>
      <c r="E18" s="116">
        <v>138333830</v>
      </c>
      <c r="F18" s="116">
        <f t="shared" si="0"/>
        <v>1177806020</v>
      </c>
      <c r="G18" s="116">
        <f>'- 55 -'!D18</f>
        <v>21810359</v>
      </c>
      <c r="H18" s="185">
        <f t="shared" si="1"/>
        <v>18.517785297106904</v>
      </c>
      <c r="J18" s="412">
        <v>9</v>
      </c>
      <c r="K18" s="186">
        <f t="shared" si="2"/>
        <v>18.517785297106904</v>
      </c>
    </row>
    <row r="19" spans="1:11" ht="12.75">
      <c r="A19" s="112">
        <v>10</v>
      </c>
      <c r="B19" s="113" t="s">
        <v>152</v>
      </c>
      <c r="C19" s="113">
        <v>696380210</v>
      </c>
      <c r="D19" s="113">
        <v>7768590</v>
      </c>
      <c r="E19" s="113">
        <v>136881260</v>
      </c>
      <c r="F19" s="113">
        <f t="shared" si="0"/>
        <v>841030060</v>
      </c>
      <c r="G19" s="113">
        <f>'- 55 -'!D19</f>
        <v>17543473</v>
      </c>
      <c r="H19" s="184">
        <f t="shared" si="1"/>
        <v>20.859507685135533</v>
      </c>
      <c r="J19" s="412">
        <v>10</v>
      </c>
      <c r="K19" s="186">
        <f t="shared" si="2"/>
        <v>20.859507685135533</v>
      </c>
    </row>
    <row r="20" spans="1:11" ht="12.75">
      <c r="A20" s="115">
        <v>11</v>
      </c>
      <c r="B20" s="116" t="s">
        <v>153</v>
      </c>
      <c r="C20" s="116">
        <v>431565320</v>
      </c>
      <c r="D20" s="116">
        <v>33354000</v>
      </c>
      <c r="E20" s="116">
        <v>95483290</v>
      </c>
      <c r="F20" s="116">
        <f t="shared" si="0"/>
        <v>560402610</v>
      </c>
      <c r="G20" s="116">
        <f>'- 55 -'!D20</f>
        <v>8623949</v>
      </c>
      <c r="H20" s="185">
        <f t="shared" si="1"/>
        <v>15.38884517329425</v>
      </c>
      <c r="J20" s="412">
        <v>11</v>
      </c>
      <c r="K20" s="186">
        <f t="shared" si="2"/>
        <v>15.38884517329425</v>
      </c>
    </row>
    <row r="21" spans="1:11" ht="12.75">
      <c r="A21" s="112">
        <v>12</v>
      </c>
      <c r="B21" s="113" t="s">
        <v>154</v>
      </c>
      <c r="C21" s="113">
        <v>504417160</v>
      </c>
      <c r="D21" s="113">
        <v>44020670</v>
      </c>
      <c r="E21" s="113">
        <v>230021200</v>
      </c>
      <c r="F21" s="113">
        <f t="shared" si="0"/>
        <v>778459030</v>
      </c>
      <c r="G21" s="113">
        <f>'- 55 -'!D21</f>
        <v>14300292</v>
      </c>
      <c r="H21" s="184">
        <f t="shared" si="1"/>
        <v>18.369999510443083</v>
      </c>
      <c r="J21" s="412">
        <v>12</v>
      </c>
      <c r="K21" s="186">
        <f t="shared" si="2"/>
        <v>18.369999510443083</v>
      </c>
    </row>
    <row r="22" spans="1:11" ht="12.75">
      <c r="A22" s="115">
        <v>13</v>
      </c>
      <c r="B22" s="116" t="s">
        <v>155</v>
      </c>
      <c r="C22" s="116">
        <v>215982400</v>
      </c>
      <c r="D22" s="116">
        <v>52195890</v>
      </c>
      <c r="E22" s="116">
        <v>69589680</v>
      </c>
      <c r="F22" s="116">
        <f t="shared" si="0"/>
        <v>337767970</v>
      </c>
      <c r="G22" s="116">
        <f>'- 55 -'!D22</f>
        <v>5550061</v>
      </c>
      <c r="H22" s="185">
        <f t="shared" si="1"/>
        <v>16.431578755084445</v>
      </c>
      <c r="J22" s="412">
        <v>13</v>
      </c>
      <c r="K22" s="186">
        <f t="shared" si="2"/>
        <v>16.431578755084445</v>
      </c>
    </row>
    <row r="23" spans="1:11" ht="12.75">
      <c r="A23" s="112">
        <v>14</v>
      </c>
      <c r="B23" s="113" t="s">
        <v>156</v>
      </c>
      <c r="C23" s="113">
        <v>267087120</v>
      </c>
      <c r="D23" s="113">
        <v>45604710</v>
      </c>
      <c r="E23" s="113">
        <v>57687660</v>
      </c>
      <c r="F23" s="113">
        <f t="shared" si="0"/>
        <v>370379490</v>
      </c>
      <c r="G23" s="113">
        <f>'- 55 -'!D23</f>
        <v>6296180</v>
      </c>
      <c r="H23" s="184">
        <f t="shared" si="1"/>
        <v>16.99926742703814</v>
      </c>
      <c r="J23" s="412">
        <v>14</v>
      </c>
      <c r="K23" s="186">
        <f t="shared" si="2"/>
        <v>16.99926742703814</v>
      </c>
    </row>
    <row r="24" spans="1:11" ht="12.75">
      <c r="A24" s="115">
        <v>15</v>
      </c>
      <c r="B24" s="116" t="s">
        <v>157</v>
      </c>
      <c r="C24" s="116">
        <v>229936030</v>
      </c>
      <c r="D24" s="116">
        <v>66395460</v>
      </c>
      <c r="E24" s="116">
        <v>100802650</v>
      </c>
      <c r="F24" s="116">
        <f t="shared" si="0"/>
        <v>397134140</v>
      </c>
      <c r="G24" s="116">
        <f>'- 55 -'!D24</f>
        <v>4845037</v>
      </c>
      <c r="H24" s="185">
        <f t="shared" si="1"/>
        <v>12.200001238876114</v>
      </c>
      <c r="J24" s="412">
        <v>15</v>
      </c>
      <c r="K24" s="186">
        <f t="shared" si="2"/>
        <v>12.200001238876114</v>
      </c>
    </row>
    <row r="25" spans="1:11" ht="12.75">
      <c r="A25" s="112">
        <v>16</v>
      </c>
      <c r="B25" s="113" t="s">
        <v>158</v>
      </c>
      <c r="C25" s="113">
        <v>29451830</v>
      </c>
      <c r="D25" s="113">
        <v>44274660</v>
      </c>
      <c r="E25" s="113">
        <v>17561780</v>
      </c>
      <c r="F25" s="113">
        <f t="shared" si="0"/>
        <v>91288270</v>
      </c>
      <c r="G25" s="113">
        <f>'- 55 -'!D25</f>
        <v>1520989</v>
      </c>
      <c r="H25" s="184">
        <f t="shared" si="1"/>
        <v>16.661384863575574</v>
      </c>
      <c r="J25" s="412">
        <v>16</v>
      </c>
      <c r="K25" s="186">
        <f t="shared" si="2"/>
        <v>16.661384863575574</v>
      </c>
    </row>
    <row r="26" spans="1:11" ht="12.75">
      <c r="A26" s="115">
        <v>17</v>
      </c>
      <c r="B26" s="116" t="s">
        <v>159</v>
      </c>
      <c r="C26" s="116">
        <v>45865740</v>
      </c>
      <c r="D26" s="116">
        <v>53988090</v>
      </c>
      <c r="E26" s="116">
        <v>23784950</v>
      </c>
      <c r="F26" s="116">
        <f t="shared" si="0"/>
        <v>123638780</v>
      </c>
      <c r="G26" s="116">
        <f>'- 55 -'!D26</f>
        <v>1792611</v>
      </c>
      <c r="H26" s="185">
        <f t="shared" si="1"/>
        <v>14.498776193035875</v>
      </c>
      <c r="J26" s="412">
        <v>17</v>
      </c>
      <c r="K26" s="186">
        <f t="shared" si="2"/>
        <v>14.498776193035875</v>
      </c>
    </row>
    <row r="27" spans="1:11" ht="12.75">
      <c r="A27" s="112">
        <v>18</v>
      </c>
      <c r="B27" s="113" t="s">
        <v>160</v>
      </c>
      <c r="C27" s="113">
        <v>52583920</v>
      </c>
      <c r="D27" s="113">
        <v>44024310</v>
      </c>
      <c r="E27" s="113">
        <v>30608810</v>
      </c>
      <c r="F27" s="113">
        <f t="shared" si="0"/>
        <v>127217040</v>
      </c>
      <c r="G27" s="113">
        <f>'- 55 -'!D27</f>
        <v>1680540</v>
      </c>
      <c r="H27" s="184">
        <f t="shared" si="1"/>
        <v>13.210022808265308</v>
      </c>
      <c r="J27" s="412">
        <v>18</v>
      </c>
      <c r="K27" s="186">
        <f t="shared" si="2"/>
        <v>13.210022808265308</v>
      </c>
    </row>
    <row r="28" spans="1:11" ht="12.75">
      <c r="A28" s="115">
        <v>19</v>
      </c>
      <c r="B28" s="116" t="s">
        <v>161</v>
      </c>
      <c r="C28" s="116">
        <v>72709810</v>
      </c>
      <c r="D28" s="116">
        <v>79120230</v>
      </c>
      <c r="E28" s="116">
        <v>51233390</v>
      </c>
      <c r="F28" s="116">
        <f t="shared" si="0"/>
        <v>203063430</v>
      </c>
      <c r="G28" s="116">
        <f>'- 55 -'!D28</f>
        <v>2998000</v>
      </c>
      <c r="H28" s="185">
        <f t="shared" si="1"/>
        <v>14.763859745696209</v>
      </c>
      <c r="J28" s="412">
        <v>19</v>
      </c>
      <c r="K28" s="186">
        <f t="shared" si="2"/>
        <v>14.763859745696209</v>
      </c>
    </row>
    <row r="29" spans="1:11" ht="12.75">
      <c r="A29" s="112">
        <v>20</v>
      </c>
      <c r="B29" s="113" t="s">
        <v>162</v>
      </c>
      <c r="C29" s="113">
        <v>61395910</v>
      </c>
      <c r="D29" s="113">
        <v>41103610</v>
      </c>
      <c r="E29" s="113">
        <v>22777290</v>
      </c>
      <c r="F29" s="113">
        <f t="shared" si="0"/>
        <v>125276810</v>
      </c>
      <c r="G29" s="113">
        <f>'- 55 -'!D29</f>
        <v>2350009</v>
      </c>
      <c r="H29" s="184">
        <f t="shared" si="1"/>
        <v>18.758531606927093</v>
      </c>
      <c r="J29" s="412">
        <v>20</v>
      </c>
      <c r="K29" s="186">
        <f t="shared" si="2"/>
        <v>18.758531606927093</v>
      </c>
    </row>
    <row r="30" spans="1:11" ht="12.75">
      <c r="A30" s="115">
        <v>21</v>
      </c>
      <c r="B30" s="116" t="s">
        <v>163</v>
      </c>
      <c r="C30" s="116">
        <v>184071500</v>
      </c>
      <c r="D30" s="116">
        <v>79453250</v>
      </c>
      <c r="E30" s="116">
        <v>68146460</v>
      </c>
      <c r="F30" s="116">
        <f t="shared" si="0"/>
        <v>331671210</v>
      </c>
      <c r="G30" s="116">
        <f>'- 55 -'!D30</f>
        <v>5142000</v>
      </c>
      <c r="H30" s="185">
        <f t="shared" si="1"/>
        <v>15.503305216030055</v>
      </c>
      <c r="J30" s="412">
        <v>21</v>
      </c>
      <c r="K30" s="186">
        <f t="shared" si="2"/>
        <v>15.503305216030055</v>
      </c>
    </row>
    <row r="31" spans="1:11" ht="12.75">
      <c r="A31" s="112">
        <v>22</v>
      </c>
      <c r="B31" s="113" t="s">
        <v>164</v>
      </c>
      <c r="C31" s="113">
        <v>180689610</v>
      </c>
      <c r="D31" s="113">
        <v>32673420</v>
      </c>
      <c r="E31" s="113">
        <v>50734890</v>
      </c>
      <c r="F31" s="113">
        <f t="shared" si="0"/>
        <v>264097920</v>
      </c>
      <c r="G31" s="113">
        <f>'- 55 -'!D31</f>
        <v>3828349</v>
      </c>
      <c r="H31" s="184">
        <f t="shared" si="1"/>
        <v>14.495945291806917</v>
      </c>
      <c r="J31" s="412">
        <v>22</v>
      </c>
      <c r="K31" s="186">
        <f t="shared" si="2"/>
        <v>14.495945291806917</v>
      </c>
    </row>
    <row r="32" spans="1:11" ht="12.75">
      <c r="A32" s="115">
        <v>23</v>
      </c>
      <c r="B32" s="116" t="s">
        <v>165</v>
      </c>
      <c r="C32" s="116">
        <v>52081840</v>
      </c>
      <c r="D32" s="116">
        <v>40885650</v>
      </c>
      <c r="E32" s="116">
        <v>15108460</v>
      </c>
      <c r="F32" s="116">
        <f t="shared" si="0"/>
        <v>108075950</v>
      </c>
      <c r="G32" s="116">
        <f>'- 55 -'!D32</f>
        <v>1608030</v>
      </c>
      <c r="H32" s="185">
        <f t="shared" si="1"/>
        <v>14.878703356297121</v>
      </c>
      <c r="J32" s="412">
        <v>23</v>
      </c>
      <c r="K32" s="186">
        <f t="shared" si="2"/>
        <v>14.878703356297121</v>
      </c>
    </row>
    <row r="33" spans="1:11" ht="12.75">
      <c r="A33" s="112">
        <v>24</v>
      </c>
      <c r="B33" s="113" t="s">
        <v>166</v>
      </c>
      <c r="C33" s="113">
        <v>184768090</v>
      </c>
      <c r="D33" s="113">
        <v>73470450</v>
      </c>
      <c r="E33" s="113">
        <v>127920430</v>
      </c>
      <c r="F33" s="113">
        <f t="shared" si="0"/>
        <v>386158970</v>
      </c>
      <c r="G33" s="113">
        <f>'- 55 -'!D33</f>
        <v>5480544</v>
      </c>
      <c r="H33" s="184">
        <f t="shared" si="1"/>
        <v>14.192455506083414</v>
      </c>
      <c r="J33" s="412">
        <v>24</v>
      </c>
      <c r="K33" s="186">
        <f t="shared" si="2"/>
        <v>14.192455506083414</v>
      </c>
    </row>
    <row r="34" spans="1:11" ht="12.75">
      <c r="A34" s="115">
        <v>25</v>
      </c>
      <c r="B34" s="116" t="s">
        <v>167</v>
      </c>
      <c r="C34" s="116">
        <v>59996700</v>
      </c>
      <c r="D34" s="116">
        <v>89917770</v>
      </c>
      <c r="E34" s="116">
        <v>17605200</v>
      </c>
      <c r="F34" s="116">
        <f t="shared" si="0"/>
        <v>167519670</v>
      </c>
      <c r="G34" s="116">
        <f>'- 55 -'!D34</f>
        <v>2799610</v>
      </c>
      <c r="H34" s="185">
        <f t="shared" si="1"/>
        <v>16.71212699977262</v>
      </c>
      <c r="J34" s="412">
        <v>25</v>
      </c>
      <c r="K34" s="186">
        <f t="shared" si="2"/>
        <v>16.71212699977262</v>
      </c>
    </row>
    <row r="35" spans="1:11" ht="12.75">
      <c r="A35" s="112">
        <v>26</v>
      </c>
      <c r="B35" s="113" t="s">
        <v>168</v>
      </c>
      <c r="C35" s="113">
        <v>100144140</v>
      </c>
      <c r="D35" s="113">
        <v>49061580</v>
      </c>
      <c r="E35" s="113">
        <v>50280520</v>
      </c>
      <c r="F35" s="113">
        <f t="shared" si="0"/>
        <v>199486240</v>
      </c>
      <c r="G35" s="113">
        <f>'- 55 -'!D35</f>
        <v>2845000</v>
      </c>
      <c r="H35" s="184">
        <f t="shared" si="1"/>
        <v>14.261635288729689</v>
      </c>
      <c r="J35" s="412">
        <v>26</v>
      </c>
      <c r="K35" s="186">
        <f t="shared" si="2"/>
        <v>14.261635288729689</v>
      </c>
    </row>
    <row r="36" spans="1:11" ht="12.75">
      <c r="A36" s="115">
        <v>27</v>
      </c>
      <c r="B36" s="116" t="s">
        <v>169</v>
      </c>
      <c r="C36" s="116">
        <v>24213820</v>
      </c>
      <c r="D36" s="116">
        <v>48745470</v>
      </c>
      <c r="E36" s="116">
        <v>13234620</v>
      </c>
      <c r="F36" s="116">
        <f t="shared" si="0"/>
        <v>86193910</v>
      </c>
      <c r="G36" s="116">
        <f>'- 55 -'!D36</f>
        <v>1840549</v>
      </c>
      <c r="H36" s="185">
        <f t="shared" si="1"/>
        <v>21.353585189487283</v>
      </c>
      <c r="J36" s="412">
        <v>27</v>
      </c>
      <c r="K36" s="186">
        <f t="shared" si="2"/>
        <v>21.353585189487283</v>
      </c>
    </row>
    <row r="37" spans="1:11" ht="12.75">
      <c r="A37" s="112">
        <v>28</v>
      </c>
      <c r="B37" s="113" t="s">
        <v>170</v>
      </c>
      <c r="C37" s="113">
        <v>26754330</v>
      </c>
      <c r="D37" s="113">
        <v>45326310</v>
      </c>
      <c r="E37" s="113">
        <v>18376240</v>
      </c>
      <c r="F37" s="113">
        <f t="shared" si="0"/>
        <v>90456880</v>
      </c>
      <c r="G37" s="113">
        <f>'- 55 -'!D37</f>
        <v>2047947</v>
      </c>
      <c r="H37" s="184">
        <f t="shared" si="1"/>
        <v>22.640035782795074</v>
      </c>
      <c r="J37" s="412">
        <v>28</v>
      </c>
      <c r="K37" s="186">
        <f t="shared" si="2"/>
        <v>22.640035782795074</v>
      </c>
    </row>
    <row r="38" spans="1:11" ht="12.75">
      <c r="A38" s="115">
        <v>29</v>
      </c>
      <c r="B38" s="116" t="s">
        <v>171</v>
      </c>
      <c r="C38" s="116">
        <v>37295650</v>
      </c>
      <c r="D38" s="116">
        <v>58190610</v>
      </c>
      <c r="E38" s="116">
        <v>22250950</v>
      </c>
      <c r="F38" s="116">
        <f t="shared" si="0"/>
        <v>117737210</v>
      </c>
      <c r="G38" s="116">
        <f>'- 55 -'!D38</f>
        <v>2652812</v>
      </c>
      <c r="H38" s="185">
        <f t="shared" si="1"/>
        <v>22.53163634504334</v>
      </c>
      <c r="J38" s="412">
        <v>29</v>
      </c>
      <c r="K38" s="186">
        <f t="shared" si="2"/>
        <v>22.53163634504334</v>
      </c>
    </row>
    <row r="39" spans="1:11" ht="12.75">
      <c r="A39" s="112">
        <v>30</v>
      </c>
      <c r="B39" s="113" t="s">
        <v>172</v>
      </c>
      <c r="C39" s="113">
        <v>39867920</v>
      </c>
      <c r="D39" s="113">
        <v>48959820</v>
      </c>
      <c r="E39" s="113">
        <v>37106230</v>
      </c>
      <c r="F39" s="113">
        <f t="shared" si="0"/>
        <v>125933970</v>
      </c>
      <c r="G39" s="113">
        <f>'- 55 -'!D39</f>
        <v>2152854</v>
      </c>
      <c r="H39" s="184">
        <f t="shared" si="1"/>
        <v>17.095101504383607</v>
      </c>
      <c r="J39" s="412">
        <v>30</v>
      </c>
      <c r="K39" s="186">
        <f t="shared" si="2"/>
        <v>17.095101504383607</v>
      </c>
    </row>
    <row r="40" spans="1:11" ht="12.75">
      <c r="A40" s="115">
        <v>31</v>
      </c>
      <c r="B40" s="116" t="s">
        <v>173</v>
      </c>
      <c r="C40" s="116">
        <v>64329270</v>
      </c>
      <c r="D40" s="116">
        <v>52037940</v>
      </c>
      <c r="E40" s="116">
        <v>59304360</v>
      </c>
      <c r="F40" s="116">
        <f t="shared" si="0"/>
        <v>175671570</v>
      </c>
      <c r="G40" s="116">
        <f>'- 55 -'!D40</f>
        <v>2522512</v>
      </c>
      <c r="H40" s="185">
        <f t="shared" si="1"/>
        <v>14.359250048257666</v>
      </c>
      <c r="J40" s="412">
        <v>31</v>
      </c>
      <c r="K40" s="186">
        <f t="shared" si="2"/>
        <v>14.359250048257666</v>
      </c>
    </row>
    <row r="41" spans="1:11" ht="12.75">
      <c r="A41" s="112">
        <v>32</v>
      </c>
      <c r="B41" s="113" t="s">
        <v>174</v>
      </c>
      <c r="C41" s="113">
        <v>30879900</v>
      </c>
      <c r="D41" s="113">
        <v>33671010</v>
      </c>
      <c r="E41" s="113">
        <v>9611820</v>
      </c>
      <c r="F41" s="113">
        <f t="shared" si="0"/>
        <v>74162730</v>
      </c>
      <c r="G41" s="113">
        <f>'- 55 -'!D41</f>
        <v>1260836</v>
      </c>
      <c r="H41" s="184">
        <f t="shared" si="1"/>
        <v>17.000938341940756</v>
      </c>
      <c r="J41" s="412">
        <v>32</v>
      </c>
      <c r="K41" s="186">
        <f t="shared" si="2"/>
        <v>17.000938341940756</v>
      </c>
    </row>
    <row r="42" spans="1:11" ht="12.75">
      <c r="A42" s="115">
        <v>33</v>
      </c>
      <c r="B42" s="116" t="s">
        <v>175</v>
      </c>
      <c r="C42" s="116">
        <v>101705500</v>
      </c>
      <c r="D42" s="116">
        <v>27501450</v>
      </c>
      <c r="E42" s="116">
        <v>43431240</v>
      </c>
      <c r="F42" s="116">
        <f t="shared" si="0"/>
        <v>172638190</v>
      </c>
      <c r="G42" s="116">
        <f>'- 55 -'!D42</f>
        <v>2755488</v>
      </c>
      <c r="H42" s="185">
        <f t="shared" si="1"/>
        <v>15.961057052324284</v>
      </c>
      <c r="J42" s="412">
        <v>33</v>
      </c>
      <c r="K42" s="186">
        <f t="shared" si="2"/>
        <v>15.961057052324284</v>
      </c>
    </row>
    <row r="43" spans="1:11" ht="12.75">
      <c r="A43" s="112">
        <v>34</v>
      </c>
      <c r="B43" s="113" t="s">
        <v>176</v>
      </c>
      <c r="C43" s="113">
        <v>19313820</v>
      </c>
      <c r="D43" s="113">
        <v>19159080</v>
      </c>
      <c r="E43" s="113">
        <v>2803060</v>
      </c>
      <c r="F43" s="113">
        <f t="shared" si="0"/>
        <v>41275960</v>
      </c>
      <c r="G43" s="113">
        <f>'- 55 -'!D43</f>
        <v>999704</v>
      </c>
      <c r="H43" s="184">
        <f t="shared" si="1"/>
        <v>24.220006027721706</v>
      </c>
      <c r="J43" s="412">
        <v>34</v>
      </c>
      <c r="K43" s="186">
        <f t="shared" si="2"/>
        <v>24.220006027721706</v>
      </c>
    </row>
    <row r="44" spans="1:11" ht="12.75">
      <c r="A44" s="115">
        <v>35</v>
      </c>
      <c r="B44" s="116" t="s">
        <v>177</v>
      </c>
      <c r="C44" s="116">
        <v>70942840</v>
      </c>
      <c r="D44" s="116">
        <v>45908250</v>
      </c>
      <c r="E44" s="116">
        <v>38738150</v>
      </c>
      <c r="F44" s="116">
        <f t="shared" si="0"/>
        <v>155589240</v>
      </c>
      <c r="G44" s="116">
        <f>'- 55 -'!D44</f>
        <v>2968643</v>
      </c>
      <c r="H44" s="185">
        <f t="shared" si="1"/>
        <v>19.080001933295645</v>
      </c>
      <c r="J44" s="412">
        <v>35</v>
      </c>
      <c r="K44" s="186">
        <f t="shared" si="2"/>
        <v>19.080001933295645</v>
      </c>
    </row>
    <row r="45" spans="1:11" ht="12.75">
      <c r="A45" s="112">
        <v>36</v>
      </c>
      <c r="B45" s="113" t="s">
        <v>178</v>
      </c>
      <c r="C45" s="113">
        <v>47312890</v>
      </c>
      <c r="D45" s="113">
        <v>54552900</v>
      </c>
      <c r="E45" s="113">
        <v>17969850</v>
      </c>
      <c r="F45" s="113">
        <f t="shared" si="0"/>
        <v>119835640</v>
      </c>
      <c r="G45" s="113">
        <f>'- 55 -'!D45</f>
        <v>1916590</v>
      </c>
      <c r="H45" s="184">
        <f t="shared" si="1"/>
        <v>15.993489082212937</v>
      </c>
      <c r="J45" s="412">
        <v>36</v>
      </c>
      <c r="K45" s="186">
        <f t="shared" si="2"/>
        <v>15.993489082212937</v>
      </c>
    </row>
    <row r="46" spans="1:11" ht="12.75">
      <c r="A46" s="115">
        <v>37</v>
      </c>
      <c r="B46" s="116" t="s">
        <v>179</v>
      </c>
      <c r="C46" s="116">
        <v>38500580</v>
      </c>
      <c r="D46" s="116">
        <v>45056460</v>
      </c>
      <c r="E46" s="116">
        <v>19825320</v>
      </c>
      <c r="F46" s="116">
        <f t="shared" si="0"/>
        <v>103382360</v>
      </c>
      <c r="G46" s="116">
        <f>'- 55 -'!D46</f>
        <v>2128037</v>
      </c>
      <c r="H46" s="185">
        <f t="shared" si="1"/>
        <v>20.584140273060125</v>
      </c>
      <c r="J46" s="412">
        <v>37</v>
      </c>
      <c r="K46" s="186">
        <f t="shared" si="2"/>
        <v>20.584140273060125</v>
      </c>
    </row>
    <row r="47" spans="1:11" ht="12.75">
      <c r="A47" s="112">
        <v>38</v>
      </c>
      <c r="B47" s="113" t="s">
        <v>180</v>
      </c>
      <c r="C47" s="113">
        <v>36711040</v>
      </c>
      <c r="D47" s="113">
        <v>61468460</v>
      </c>
      <c r="E47" s="113">
        <v>52677500</v>
      </c>
      <c r="F47" s="113">
        <f t="shared" si="0"/>
        <v>150857000</v>
      </c>
      <c r="G47" s="113">
        <f>'- 55 -'!D47</f>
        <v>2384133</v>
      </c>
      <c r="H47" s="184">
        <f t="shared" si="1"/>
        <v>15.803926897658048</v>
      </c>
      <c r="J47" s="412">
        <v>38</v>
      </c>
      <c r="K47" s="186">
        <f t="shared" si="2"/>
        <v>15.803926897658048</v>
      </c>
    </row>
    <row r="48" spans="1:11" ht="12.75">
      <c r="A48" s="115">
        <v>39</v>
      </c>
      <c r="B48" s="116" t="s">
        <v>181</v>
      </c>
      <c r="C48" s="116">
        <v>95091260</v>
      </c>
      <c r="D48" s="116">
        <v>61108110</v>
      </c>
      <c r="E48" s="116">
        <v>61656980</v>
      </c>
      <c r="F48" s="116">
        <f t="shared" si="0"/>
        <v>217856350</v>
      </c>
      <c r="G48" s="116">
        <f>'- 55 -'!D48</f>
        <v>3778026</v>
      </c>
      <c r="H48" s="185">
        <f t="shared" si="1"/>
        <v>17.34182180138426</v>
      </c>
      <c r="J48" s="412">
        <v>39</v>
      </c>
      <c r="K48" s="186">
        <f t="shared" si="2"/>
        <v>17.34182180138426</v>
      </c>
    </row>
    <row r="49" spans="1:11" ht="12.75">
      <c r="A49" s="112">
        <v>40</v>
      </c>
      <c r="B49" s="113" t="s">
        <v>182</v>
      </c>
      <c r="C49" s="113">
        <v>468851450</v>
      </c>
      <c r="D49" s="113">
        <v>21041640</v>
      </c>
      <c r="E49" s="113">
        <v>321429740</v>
      </c>
      <c r="F49" s="113">
        <f t="shared" si="0"/>
        <v>811322830</v>
      </c>
      <c r="G49" s="113">
        <f>'- 55 -'!D49</f>
        <v>10487500</v>
      </c>
      <c r="H49" s="184">
        <f t="shared" si="1"/>
        <v>12.926420423791107</v>
      </c>
      <c r="J49" s="412">
        <v>40</v>
      </c>
      <c r="K49" s="186">
        <f t="shared" si="2"/>
        <v>12.926420423791107</v>
      </c>
    </row>
    <row r="50" spans="1:11" ht="12.75">
      <c r="A50" s="115">
        <v>41</v>
      </c>
      <c r="B50" s="116" t="s">
        <v>183</v>
      </c>
      <c r="C50" s="116">
        <v>55739420</v>
      </c>
      <c r="D50" s="116">
        <v>64942810</v>
      </c>
      <c r="E50" s="116">
        <v>88091780</v>
      </c>
      <c r="F50" s="116">
        <f t="shared" si="0"/>
        <v>208774010</v>
      </c>
      <c r="G50" s="116">
        <f>'- 55 -'!D50</f>
        <v>4155009</v>
      </c>
      <c r="H50" s="185">
        <f t="shared" si="1"/>
        <v>19.901945649269276</v>
      </c>
      <c r="J50" s="412">
        <v>41</v>
      </c>
      <c r="K50" s="186">
        <f t="shared" si="2"/>
        <v>19.901945649269276</v>
      </c>
    </row>
    <row r="51" spans="1:11" ht="12.75">
      <c r="A51" s="112">
        <v>42</v>
      </c>
      <c r="B51" s="113" t="s">
        <v>184</v>
      </c>
      <c r="C51" s="113">
        <v>34094240</v>
      </c>
      <c r="D51" s="113">
        <v>54579930</v>
      </c>
      <c r="E51" s="113">
        <v>35217880</v>
      </c>
      <c r="F51" s="113">
        <f t="shared" si="0"/>
        <v>123892050</v>
      </c>
      <c r="G51" s="113">
        <f>'- 55 -'!D51</f>
        <v>2227500</v>
      </c>
      <c r="H51" s="184">
        <f t="shared" si="1"/>
        <v>17.97936187188766</v>
      </c>
      <c r="J51" s="412">
        <v>42</v>
      </c>
      <c r="K51" s="186">
        <f t="shared" si="2"/>
        <v>17.97936187188766</v>
      </c>
    </row>
    <row r="52" spans="1:11" ht="12.75">
      <c r="A52" s="115">
        <v>43</v>
      </c>
      <c r="B52" s="116" t="s">
        <v>185</v>
      </c>
      <c r="C52" s="116">
        <v>31012750</v>
      </c>
      <c r="D52" s="116">
        <v>66494790</v>
      </c>
      <c r="E52" s="116">
        <v>28493140</v>
      </c>
      <c r="F52" s="116">
        <f t="shared" si="0"/>
        <v>126000680</v>
      </c>
      <c r="G52" s="116">
        <f>'- 55 -'!D52</f>
        <v>2550338</v>
      </c>
      <c r="H52" s="185">
        <f t="shared" si="1"/>
        <v>20.240668542423737</v>
      </c>
      <c r="J52" s="412">
        <v>43</v>
      </c>
      <c r="K52" s="186">
        <f t="shared" si="2"/>
        <v>20.240668542423737</v>
      </c>
    </row>
    <row r="53" spans="1:11" ht="12.75">
      <c r="A53" s="112">
        <v>44</v>
      </c>
      <c r="B53" s="113" t="s">
        <v>186</v>
      </c>
      <c r="C53" s="113">
        <v>47579440</v>
      </c>
      <c r="D53" s="113">
        <v>48679920</v>
      </c>
      <c r="E53" s="113">
        <v>18421400</v>
      </c>
      <c r="F53" s="113">
        <f t="shared" si="0"/>
        <v>114680760</v>
      </c>
      <c r="G53" s="113">
        <f>'- 55 -'!D53</f>
        <v>2762064</v>
      </c>
      <c r="H53" s="184">
        <f t="shared" si="1"/>
        <v>24.08480725101578</v>
      </c>
      <c r="J53" s="412">
        <v>44</v>
      </c>
      <c r="K53" s="186">
        <f t="shared" si="2"/>
        <v>24.08480725101578</v>
      </c>
    </row>
    <row r="54" spans="1:11" ht="12.75">
      <c r="A54" s="115">
        <v>45</v>
      </c>
      <c r="B54" s="116" t="s">
        <v>187</v>
      </c>
      <c r="C54" s="116">
        <v>77030280</v>
      </c>
      <c r="D54" s="116">
        <v>7959540</v>
      </c>
      <c r="E54" s="116">
        <v>52064720</v>
      </c>
      <c r="F54" s="116">
        <f t="shared" si="0"/>
        <v>137054540</v>
      </c>
      <c r="G54" s="116">
        <f>'- 55 -'!D54</f>
        <v>2212402</v>
      </c>
      <c r="H54" s="185">
        <f t="shared" si="1"/>
        <v>16.142493346079597</v>
      </c>
      <c r="J54" s="412">
        <v>45</v>
      </c>
      <c r="K54" s="186">
        <f t="shared" si="2"/>
        <v>16.142493346079597</v>
      </c>
    </row>
    <row r="55" spans="1:11" ht="12.75">
      <c r="A55" s="112">
        <v>46</v>
      </c>
      <c r="B55" s="113" t="s">
        <v>188</v>
      </c>
      <c r="C55" s="113">
        <v>54885120</v>
      </c>
      <c r="D55" s="113">
        <v>0</v>
      </c>
      <c r="E55" s="113">
        <v>20715580</v>
      </c>
      <c r="F55" s="113">
        <f t="shared" si="0"/>
        <v>75600700</v>
      </c>
      <c r="G55" s="113">
        <f>'- 55 -'!D55</f>
        <v>2655006</v>
      </c>
      <c r="H55" s="184" t="e">
        <f>(G55-#REF!)/F55*1000</f>
        <v>#REF!</v>
      </c>
      <c r="J55" s="412">
        <v>46</v>
      </c>
      <c r="K55" s="186" t="e">
        <f t="shared" si="2"/>
        <v>#REF!</v>
      </c>
    </row>
    <row r="56" spans="1:11" ht="12.75">
      <c r="A56" s="115">
        <v>47</v>
      </c>
      <c r="B56" s="116" t="s">
        <v>189</v>
      </c>
      <c r="C56" s="116">
        <v>72795640</v>
      </c>
      <c r="D56" s="116">
        <v>20294520</v>
      </c>
      <c r="E56" s="116">
        <v>31178350</v>
      </c>
      <c r="F56" s="116">
        <f t="shared" si="0"/>
        <v>124268510</v>
      </c>
      <c r="G56" s="116">
        <f>'- 55 -'!D56</f>
        <v>2209000</v>
      </c>
      <c r="H56" s="185">
        <f>G56/F56*1000</f>
        <v>17.776023869603005</v>
      </c>
      <c r="J56" s="412">
        <v>47</v>
      </c>
      <c r="K56" s="186">
        <f t="shared" si="2"/>
        <v>17.776023869603005</v>
      </c>
    </row>
    <row r="57" spans="1:11" ht="12.75">
      <c r="A57" s="112">
        <v>48</v>
      </c>
      <c r="B57" s="113" t="s">
        <v>190</v>
      </c>
      <c r="C57" s="113">
        <v>28463010</v>
      </c>
      <c r="D57" s="113">
        <v>5342340</v>
      </c>
      <c r="E57" s="113">
        <v>14030980</v>
      </c>
      <c r="F57" s="113">
        <f t="shared" si="0"/>
        <v>47836330</v>
      </c>
      <c r="G57" s="113">
        <f>'- 55 -'!D57</f>
        <v>807057</v>
      </c>
      <c r="H57" s="184">
        <f>G57/F57*1000</f>
        <v>16.871214827726124</v>
      </c>
      <c r="J57" s="412">
        <v>48</v>
      </c>
      <c r="K57" s="186">
        <f t="shared" si="2"/>
        <v>16.871214827726124</v>
      </c>
    </row>
    <row r="58" spans="1:11" ht="12.75">
      <c r="A58" s="115">
        <v>49</v>
      </c>
      <c r="B58" s="116" t="s">
        <v>191</v>
      </c>
      <c r="C58" s="116"/>
      <c r="D58" s="116"/>
      <c r="E58" s="116"/>
      <c r="F58" s="116"/>
      <c r="G58" s="116"/>
      <c r="H58" s="185"/>
      <c r="J58" s="412">
        <v>2264</v>
      </c>
      <c r="K58" s="186">
        <f aca="true" t="shared" si="3" ref="K58:K63">H59</f>
        <v>24.51192206465805</v>
      </c>
    </row>
    <row r="59" spans="1:11" ht="12.75">
      <c r="A59" s="112">
        <v>2264</v>
      </c>
      <c r="B59" s="113" t="s">
        <v>192</v>
      </c>
      <c r="C59" s="113">
        <v>6526160</v>
      </c>
      <c r="D59" s="113">
        <v>5250</v>
      </c>
      <c r="E59" s="113">
        <v>10015640</v>
      </c>
      <c r="F59" s="113">
        <f t="shared" si="0"/>
        <v>16547050</v>
      </c>
      <c r="G59" s="113">
        <f>'- 55 -'!D59</f>
        <v>405600</v>
      </c>
      <c r="H59" s="184">
        <f>G59/F59*1000</f>
        <v>24.51192206465805</v>
      </c>
      <c r="J59" s="412">
        <v>2309</v>
      </c>
      <c r="K59" s="186" t="e">
        <f t="shared" si="3"/>
        <v>#REF!</v>
      </c>
    </row>
    <row r="60" spans="1:11" ht="12.75">
      <c r="A60" s="115">
        <v>2309</v>
      </c>
      <c r="B60" s="116" t="s">
        <v>193</v>
      </c>
      <c r="C60" s="116">
        <v>4300850</v>
      </c>
      <c r="D60" s="116">
        <v>3900</v>
      </c>
      <c r="E60" s="116">
        <v>1454630</v>
      </c>
      <c r="F60" s="116">
        <f t="shared" si="0"/>
        <v>5759380</v>
      </c>
      <c r="G60" s="116">
        <f>'- 55 -'!D60</f>
        <v>548010</v>
      </c>
      <c r="H60" s="185" t="e">
        <f>(G60-#REF!)/F60*1000</f>
        <v>#REF!</v>
      </c>
      <c r="J60" s="412">
        <v>2312</v>
      </c>
      <c r="K60" s="186">
        <f t="shared" si="3"/>
        <v>48.976873120512494</v>
      </c>
    </row>
    <row r="61" spans="1:11" ht="12.75">
      <c r="A61" s="112">
        <v>2312</v>
      </c>
      <c r="B61" s="113" t="s">
        <v>194</v>
      </c>
      <c r="C61" s="113">
        <v>1133260</v>
      </c>
      <c r="D61" s="113">
        <v>0</v>
      </c>
      <c r="E61" s="113">
        <v>908520</v>
      </c>
      <c r="F61" s="113">
        <f t="shared" si="0"/>
        <v>2041780</v>
      </c>
      <c r="G61" s="113">
        <f>'- 55 -'!D61</f>
        <v>100000</v>
      </c>
      <c r="H61" s="184">
        <f>G61/F61*1000</f>
        <v>48.976873120512494</v>
      </c>
      <c r="J61" s="412">
        <v>2355</v>
      </c>
      <c r="K61" s="186">
        <f t="shared" si="3"/>
        <v>25.06318303111399</v>
      </c>
    </row>
    <row r="62" spans="1:11" ht="12.75">
      <c r="A62" s="115">
        <v>2355</v>
      </c>
      <c r="B62" s="116" t="s">
        <v>196</v>
      </c>
      <c r="C62" s="116">
        <v>128836530</v>
      </c>
      <c r="D62" s="116">
        <v>0</v>
      </c>
      <c r="E62" s="116">
        <v>52557110</v>
      </c>
      <c r="F62" s="116">
        <f t="shared" si="0"/>
        <v>181393640</v>
      </c>
      <c r="G62" s="116">
        <f>'- 55 -'!D62</f>
        <v>4546302</v>
      </c>
      <c r="H62" s="185">
        <f>G62/F62*1000</f>
        <v>25.06318303111399</v>
      </c>
      <c r="J62" s="412">
        <v>2439</v>
      </c>
      <c r="K62" s="186">
        <f t="shared" si="3"/>
        <v>18.353411669549978</v>
      </c>
    </row>
    <row r="63" spans="1:11" ht="12.75">
      <c r="A63" s="112">
        <v>2439</v>
      </c>
      <c r="B63" s="113" t="s">
        <v>197</v>
      </c>
      <c r="C63" s="113">
        <v>4945670</v>
      </c>
      <c r="D63" s="113">
        <v>2656500</v>
      </c>
      <c r="E63" s="113">
        <v>3525080</v>
      </c>
      <c r="F63" s="113">
        <f t="shared" si="0"/>
        <v>11127250</v>
      </c>
      <c r="G63" s="113">
        <f>'- 55 -'!D63</f>
        <v>204223</v>
      </c>
      <c r="H63" s="184">
        <f>G63/F63*1000</f>
        <v>18.353411669549978</v>
      </c>
      <c r="J63" s="412">
        <v>2460</v>
      </c>
      <c r="K63" s="186">
        <f t="shared" si="3"/>
        <v>53.6179373196635</v>
      </c>
    </row>
    <row r="64" spans="1:8" ht="12.75">
      <c r="A64" s="115">
        <v>2460</v>
      </c>
      <c r="B64" s="116" t="s">
        <v>198</v>
      </c>
      <c r="C64" s="116">
        <v>6587370</v>
      </c>
      <c r="D64" s="116">
        <v>6960</v>
      </c>
      <c r="E64" s="116">
        <v>8842090</v>
      </c>
      <c r="F64" s="116">
        <f t="shared" si="0"/>
        <v>15436420</v>
      </c>
      <c r="G64" s="116">
        <f>'- 55 -'!D64</f>
        <v>827669</v>
      </c>
      <c r="H64" s="185">
        <f>G64/F64*1000</f>
        <v>53.6179373196635</v>
      </c>
    </row>
    <row r="65" spans="1:8" ht="12.75">
      <c r="A65" s="112">
        <v>3000</v>
      </c>
      <c r="B65" s="113" t="s">
        <v>199</v>
      </c>
      <c r="C65" s="113"/>
      <c r="D65" s="113"/>
      <c r="E65" s="113"/>
      <c r="F65" s="113"/>
      <c r="G65" s="113"/>
      <c r="H65" s="184"/>
    </row>
    <row r="66" ht="4.5" customHeight="1">
      <c r="H66" s="186"/>
    </row>
    <row r="67" spans="1:8" ht="12.75">
      <c r="A67" s="119"/>
      <c r="B67" s="24" t="s">
        <v>200</v>
      </c>
      <c r="C67" s="24">
        <f>SUM(C11:C65)</f>
        <v>11717766810</v>
      </c>
      <c r="D67" s="24">
        <f>SUM(D11:D65)</f>
        <v>1803942830</v>
      </c>
      <c r="E67" s="24">
        <f>SUM(E11:E65)</f>
        <v>5809294050</v>
      </c>
      <c r="F67" s="24">
        <f>SUM(F11:F65)</f>
        <v>19331003690</v>
      </c>
      <c r="G67" s="24">
        <f>SUM(G11:G65)</f>
        <v>360573947</v>
      </c>
      <c r="H67" s="187">
        <f>G67/F67*1000</f>
        <v>18.65262418766834</v>
      </c>
    </row>
    <row r="68" ht="4.5" customHeight="1"/>
    <row r="69" spans="1:6" ht="12.75">
      <c r="A69" s="188"/>
      <c r="B69" s="116" t="s">
        <v>312</v>
      </c>
      <c r="C69" s="116">
        <v>19247300</v>
      </c>
      <c r="D69" s="116">
        <v>222750</v>
      </c>
      <c r="E69" s="116">
        <v>1210100</v>
      </c>
      <c r="F69" s="116">
        <f>SUM(C69:E69)</f>
        <v>20680150</v>
      </c>
    </row>
    <row r="70" spans="1:8" ht="12.75">
      <c r="A70" s="169"/>
      <c r="B70" s="113" t="s">
        <v>313</v>
      </c>
      <c r="C70" s="113">
        <v>4935410</v>
      </c>
      <c r="D70" s="113">
        <v>6700410</v>
      </c>
      <c r="E70" s="113">
        <v>20398650</v>
      </c>
      <c r="F70" s="113">
        <f>SUM(C70:E70)</f>
        <v>32034470</v>
      </c>
      <c r="H70" s="189"/>
    </row>
    <row r="71" spans="3:6" ht="6.75" customHeight="1">
      <c r="C71" s="20"/>
      <c r="D71" s="20"/>
      <c r="E71" s="20"/>
      <c r="F71" s="20"/>
    </row>
    <row r="72" spans="1:8" ht="12" customHeight="1">
      <c r="A72" s="5"/>
      <c r="B72" s="1" t="s">
        <v>314</v>
      </c>
      <c r="C72" s="24">
        <f>SUM(C67,C69:C70)</f>
        <v>11741949520</v>
      </c>
      <c r="D72" s="24">
        <f>SUM(D67,D69:D70)</f>
        <v>1810865990</v>
      </c>
      <c r="E72" s="24">
        <f>SUM(E67,E69:E70)</f>
        <v>5830902800</v>
      </c>
      <c r="F72" s="24">
        <f>SUM(F67,F69:F70)</f>
        <v>19383718310</v>
      </c>
      <c r="G72" s="20"/>
      <c r="H72" s="190"/>
    </row>
    <row r="73" spans="1:8" ht="12" customHeight="1">
      <c r="A73" s="5"/>
      <c r="B73" s="5"/>
      <c r="C73" s="20"/>
      <c r="D73" s="20"/>
      <c r="E73" s="20"/>
      <c r="F73" s="20"/>
      <c r="G73" s="20"/>
      <c r="H73" s="20"/>
    </row>
    <row r="74" spans="1:50" ht="12" customHeight="1">
      <c r="A74" s="63" t="s">
        <v>327</v>
      </c>
      <c r="B74" s="5" t="s">
        <v>414</v>
      </c>
      <c r="C74" s="140"/>
      <c r="D74" s="140"/>
      <c r="E74" s="140"/>
      <c r="F74" s="140"/>
      <c r="G74" s="140"/>
      <c r="H74" s="140"/>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row>
    <row r="75" spans="1:50" ht="12" customHeight="1">
      <c r="A75" s="5"/>
      <c r="B75" s="5"/>
      <c r="C75" s="140"/>
      <c r="D75" s="140"/>
      <c r="E75" s="140"/>
      <c r="F75" s="140"/>
      <c r="G75" s="140"/>
      <c r="H75" s="140"/>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row>
    <row r="76" spans="1:50" ht="12" customHeight="1">
      <c r="A76" s="5"/>
      <c r="B76" s="5"/>
      <c r="C76" s="140"/>
      <c r="D76" s="140"/>
      <c r="E76" s="140"/>
      <c r="F76" s="140"/>
      <c r="G76" s="140"/>
      <c r="H76" s="140"/>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row>
    <row r="77" spans="3:50" ht="12" customHeight="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row>
  </sheetData>
  <printOptions/>
  <pageMargins left="0.5905511811023623" right="0" top="0.5905511811023623" bottom="0" header="0.31496062992125984" footer="0"/>
  <pageSetup fitToHeight="1" fitToWidth="1" horizontalDpi="600" verticalDpi="600" orientation="portrait" scale="80" r:id="rId1"/>
  <headerFooter alignWithMargins="0">
    <oddHeader>&amp;C&amp;"Times New Roman,Bold"&amp;12&amp;A</oddHeader>
  </headerFooter>
</worksheet>
</file>

<file path=xl/worksheets/sheet46.xml><?xml version="1.0" encoding="utf-8"?>
<worksheet xmlns="http://schemas.openxmlformats.org/spreadsheetml/2006/main" xmlns:r="http://schemas.openxmlformats.org/officeDocument/2006/relationships">
  <sheetPr codeName="Sheet44">
    <pageSetUpPr fitToPage="1"/>
  </sheetPr>
  <dimension ref="A1:BC81"/>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5" width="21.83203125" style="97" customWidth="1"/>
    <col min="6" max="6" width="5.83203125" style="97" customWidth="1"/>
    <col min="7" max="7" width="25.83203125" style="97" customWidth="1"/>
    <col min="8" max="16384" width="15.83203125" style="97" customWidth="1"/>
  </cols>
  <sheetData>
    <row r="1" spans="1:2" ht="6.75" customHeight="1">
      <c r="A1" s="20"/>
      <c r="B1" s="95"/>
    </row>
    <row r="2" spans="1:7" ht="12.75">
      <c r="A2" s="10"/>
      <c r="B2" s="123"/>
      <c r="C2" s="124" t="s">
        <v>212</v>
      </c>
      <c r="D2" s="124"/>
      <c r="E2" s="124"/>
      <c r="F2" s="346"/>
      <c r="G2" s="346"/>
    </row>
    <row r="3" spans="1:7" ht="12.75">
      <c r="A3" s="11"/>
      <c r="B3" s="126"/>
      <c r="C3" s="159" t="str">
        <f>TAXYEAR</f>
        <v>FOR THE 1997 TAXATION YEAR</v>
      </c>
      <c r="D3" s="159"/>
      <c r="E3" s="159"/>
      <c r="F3" s="399"/>
      <c r="G3" s="399"/>
    </row>
    <row r="4" spans="1:7" ht="12.75">
      <c r="A4" s="9"/>
      <c r="C4" s="161"/>
      <c r="D4" s="161"/>
      <c r="E4" s="161"/>
      <c r="F4" s="161"/>
      <c r="G4" s="161"/>
    </row>
    <row r="5" spans="1:7" ht="12.75">
      <c r="A5" s="9"/>
      <c r="C5" s="65"/>
      <c r="D5" s="161"/>
      <c r="E5" s="161"/>
      <c r="F5" s="161"/>
      <c r="G5" s="161"/>
    </row>
    <row r="6" spans="1:7" ht="12.75">
      <c r="A6" s="9"/>
      <c r="C6" s="161"/>
      <c r="D6" s="161"/>
      <c r="E6" s="161"/>
      <c r="F6" s="161"/>
      <c r="G6" s="161"/>
    </row>
    <row r="7" spans="1:7" ht="12.75">
      <c r="A7" s="20"/>
      <c r="C7" s="162" t="s">
        <v>118</v>
      </c>
      <c r="D7" s="163"/>
      <c r="E7" s="163"/>
      <c r="F7" s="161"/>
      <c r="G7" s="163" t="s">
        <v>248</v>
      </c>
    </row>
    <row r="8" spans="1:7" ht="12.75">
      <c r="A8" s="109"/>
      <c r="B8" s="54"/>
      <c r="C8" s="164" t="s">
        <v>278</v>
      </c>
      <c r="D8" s="165"/>
      <c r="E8" s="165"/>
      <c r="F8" s="161"/>
      <c r="G8" s="164" t="s">
        <v>90</v>
      </c>
    </row>
    <row r="9" spans="1:7" ht="12.75">
      <c r="A9" s="60" t="s">
        <v>121</v>
      </c>
      <c r="B9" s="61" t="s">
        <v>122</v>
      </c>
      <c r="C9" s="166" t="s">
        <v>277</v>
      </c>
      <c r="D9" s="166" t="s">
        <v>305</v>
      </c>
      <c r="E9" s="166" t="s">
        <v>79</v>
      </c>
      <c r="F9" s="161"/>
      <c r="G9" s="166" t="s">
        <v>306</v>
      </c>
    </row>
    <row r="10" spans="1:7" ht="4.5" customHeight="1">
      <c r="A10" s="86"/>
      <c r="B10" s="86"/>
      <c r="C10" s="167"/>
      <c r="D10" s="167"/>
      <c r="E10" s="167"/>
      <c r="F10" s="4"/>
      <c r="G10" s="167"/>
    </row>
    <row r="11" spans="1:7" ht="12.75" customHeight="1">
      <c r="A11" s="112">
        <v>1</v>
      </c>
      <c r="B11" s="113" t="s">
        <v>144</v>
      </c>
      <c r="C11" s="113">
        <f>'- 51 -'!H11</f>
        <v>50630823.8292</v>
      </c>
      <c r="D11" s="113">
        <v>92821100</v>
      </c>
      <c r="E11" s="113">
        <f aca="true" t="shared" si="0" ref="E11:E64">SUM(C11,D11)</f>
        <v>143451923.8292</v>
      </c>
      <c r="G11" s="113">
        <v>130906.06770226451</v>
      </c>
    </row>
    <row r="12" spans="1:7" ht="12.75" customHeight="1">
      <c r="A12" s="115">
        <v>2</v>
      </c>
      <c r="B12" s="116" t="s">
        <v>145</v>
      </c>
      <c r="C12" s="116">
        <f>'- 51 -'!H12</f>
        <v>17249546.313</v>
      </c>
      <c r="D12" s="116">
        <v>21490237</v>
      </c>
      <c r="E12" s="116">
        <f t="shared" si="0"/>
        <v>38739783.313</v>
      </c>
      <c r="G12" s="116">
        <v>158664.68712300612</v>
      </c>
    </row>
    <row r="13" spans="1:7" ht="12.75" customHeight="1">
      <c r="A13" s="112">
        <v>3</v>
      </c>
      <c r="B13" s="113" t="s">
        <v>146</v>
      </c>
      <c r="C13" s="113">
        <f>'- 51 -'!H13</f>
        <v>7794468.0564</v>
      </c>
      <c r="D13" s="113">
        <v>16417353</v>
      </c>
      <c r="E13" s="113">
        <f t="shared" si="0"/>
        <v>24211821.0564</v>
      </c>
      <c r="G13" s="113">
        <v>140225.73735043965</v>
      </c>
    </row>
    <row r="14" spans="1:7" ht="12.75" customHeight="1">
      <c r="A14" s="115">
        <v>4</v>
      </c>
      <c r="B14" s="116" t="s">
        <v>147</v>
      </c>
      <c r="C14" s="116">
        <f>'- 51 -'!H14</f>
        <v>7381486.215</v>
      </c>
      <c r="D14" s="116">
        <v>12262352</v>
      </c>
      <c r="E14" s="116">
        <f t="shared" si="0"/>
        <v>19643838.215</v>
      </c>
      <c r="G14" s="116">
        <v>120508.6141899798</v>
      </c>
    </row>
    <row r="15" spans="1:7" ht="12.75" customHeight="1">
      <c r="A15" s="112">
        <v>5</v>
      </c>
      <c r="B15" s="113" t="s">
        <v>148</v>
      </c>
      <c r="C15" s="113">
        <f>'- 51 -'!H15</f>
        <v>12548794.422</v>
      </c>
      <c r="D15" s="113">
        <v>19428350</v>
      </c>
      <c r="E15" s="113">
        <f t="shared" si="0"/>
        <v>31977144.422</v>
      </c>
      <c r="G15" s="113">
        <v>152862.99344616494</v>
      </c>
    </row>
    <row r="16" spans="1:7" ht="12.75" customHeight="1">
      <c r="A16" s="115">
        <v>6</v>
      </c>
      <c r="B16" s="116" t="s">
        <v>149</v>
      </c>
      <c r="C16" s="116">
        <f>'- 51 -'!H16</f>
        <v>8872307.0286</v>
      </c>
      <c r="D16" s="116">
        <v>16981078</v>
      </c>
      <c r="E16" s="116">
        <f t="shared" si="0"/>
        <v>25853385.0286</v>
      </c>
      <c r="G16" s="116">
        <v>91878.27344746138</v>
      </c>
    </row>
    <row r="17" spans="1:7" ht="12.75" customHeight="1">
      <c r="A17" s="112">
        <v>8</v>
      </c>
      <c r="B17" s="113" t="s">
        <v>150</v>
      </c>
      <c r="C17" s="113">
        <f>'- 51 -'!H17</f>
        <v>2139558.5082</v>
      </c>
      <c r="D17" s="113">
        <v>4052633</v>
      </c>
      <c r="E17" s="113">
        <f t="shared" si="0"/>
        <v>6192191.5082</v>
      </c>
      <c r="G17" s="113">
        <v>160103.3340338342</v>
      </c>
    </row>
    <row r="18" spans="1:7" ht="12.75" customHeight="1">
      <c r="A18" s="115">
        <v>9</v>
      </c>
      <c r="B18" s="116" t="s">
        <v>151</v>
      </c>
      <c r="C18" s="17">
        <f>'- 51 -'!H18</f>
        <v>10669041.2802</v>
      </c>
      <c r="D18" s="116">
        <v>21810359</v>
      </c>
      <c r="E18" s="116">
        <f t="shared" si="0"/>
        <v>32479400.2802</v>
      </c>
      <c r="G18" s="116">
        <v>92654.67712082667</v>
      </c>
    </row>
    <row r="19" spans="1:7" ht="12.75" customHeight="1">
      <c r="A19" s="112">
        <v>10</v>
      </c>
      <c r="B19" s="113" t="s">
        <v>152</v>
      </c>
      <c r="C19" s="113">
        <f>'- 51 -'!H19</f>
        <v>7987406.8188000005</v>
      </c>
      <c r="D19" s="113">
        <v>17543473</v>
      </c>
      <c r="E19" s="113">
        <f t="shared" si="0"/>
        <v>25530879.818800002</v>
      </c>
      <c r="G19" s="113">
        <v>95867.91674265913</v>
      </c>
    </row>
    <row r="20" spans="1:7" ht="12.75" customHeight="1">
      <c r="A20" s="115">
        <v>11</v>
      </c>
      <c r="B20" s="116" t="s">
        <v>153</v>
      </c>
      <c r="C20" s="116">
        <f>'- 51 -'!H20</f>
        <v>5142425.5518</v>
      </c>
      <c r="D20" s="116">
        <v>8623949</v>
      </c>
      <c r="E20" s="116">
        <f t="shared" si="0"/>
        <v>13766374.5518</v>
      </c>
      <c r="G20" s="116">
        <v>121572.93691426587</v>
      </c>
    </row>
    <row r="21" spans="1:7" ht="12.75" customHeight="1">
      <c r="A21" s="112">
        <v>12</v>
      </c>
      <c r="B21" s="113" t="s">
        <v>154</v>
      </c>
      <c r="C21" s="113">
        <f>'- 51 -'!H21</f>
        <v>8149166.7792</v>
      </c>
      <c r="D21" s="113">
        <v>14300292</v>
      </c>
      <c r="E21" s="113">
        <f t="shared" si="0"/>
        <v>22449458.7792</v>
      </c>
      <c r="G21" s="113">
        <v>98441.30051451438</v>
      </c>
    </row>
    <row r="22" spans="1:7" ht="12.75" customHeight="1">
      <c r="A22" s="115">
        <v>13</v>
      </c>
      <c r="B22" s="116" t="s">
        <v>155</v>
      </c>
      <c r="C22" s="116">
        <f>'- 51 -'!H22</f>
        <v>2967370.2287999997</v>
      </c>
      <c r="D22" s="116">
        <v>5550061</v>
      </c>
      <c r="E22" s="116">
        <f t="shared" si="0"/>
        <v>8517431.228799999</v>
      </c>
      <c r="G22" s="116">
        <v>115204.59956372702</v>
      </c>
    </row>
    <row r="23" spans="1:7" ht="12.75" customHeight="1">
      <c r="A23" s="112">
        <v>14</v>
      </c>
      <c r="B23" s="113" t="s">
        <v>156</v>
      </c>
      <c r="C23" s="113">
        <f>'- 51 -'!H23</f>
        <v>3157169.13</v>
      </c>
      <c r="D23" s="113">
        <v>6296180</v>
      </c>
      <c r="E23" s="113">
        <f t="shared" si="0"/>
        <v>9453349.129999999</v>
      </c>
      <c r="G23" s="113">
        <v>76433.33289191409</v>
      </c>
    </row>
    <row r="24" spans="1:7" ht="12.75" customHeight="1">
      <c r="A24" s="115">
        <v>15</v>
      </c>
      <c r="B24" s="116" t="s">
        <v>157</v>
      </c>
      <c r="C24" s="116">
        <f>'- 51 -'!H24</f>
        <v>3641589.2166</v>
      </c>
      <c r="D24" s="116">
        <v>4845037</v>
      </c>
      <c r="E24" s="116">
        <f t="shared" si="0"/>
        <v>8486626.2166</v>
      </c>
      <c r="G24" s="116">
        <v>70774.79485894315</v>
      </c>
    </row>
    <row r="25" spans="1:7" ht="12.75" customHeight="1">
      <c r="A25" s="112">
        <v>16</v>
      </c>
      <c r="B25" s="113" t="s">
        <v>158</v>
      </c>
      <c r="C25" s="113">
        <f>'- 51 -'!H25</f>
        <v>550424.2404</v>
      </c>
      <c r="D25" s="113">
        <v>1520989</v>
      </c>
      <c r="E25" s="113">
        <f t="shared" si="0"/>
        <v>2071413.2404</v>
      </c>
      <c r="G25" s="113">
        <v>124791.81341429753</v>
      </c>
    </row>
    <row r="26" spans="1:7" ht="12.75" customHeight="1">
      <c r="A26" s="115">
        <v>17</v>
      </c>
      <c r="B26" s="116" t="s">
        <v>159</v>
      </c>
      <c r="C26" s="116">
        <f>'- 51 -'!H26</f>
        <v>792812.8578</v>
      </c>
      <c r="D26" s="116">
        <v>1792611</v>
      </c>
      <c r="E26" s="116">
        <f t="shared" si="0"/>
        <v>2585423.8578</v>
      </c>
      <c r="G26" s="116">
        <v>136610.58630136985</v>
      </c>
    </row>
    <row r="27" spans="1:7" ht="12.75" customHeight="1">
      <c r="A27" s="112">
        <v>18</v>
      </c>
      <c r="B27" s="113" t="s">
        <v>160</v>
      </c>
      <c r="C27" s="113">
        <f>'- 51 -'!H27</f>
        <v>969259.755</v>
      </c>
      <c r="D27" s="113">
        <v>1680540</v>
      </c>
      <c r="E27" s="113">
        <f t="shared" si="0"/>
        <v>2649799.755</v>
      </c>
      <c r="G27" s="113">
        <v>87717.741157002</v>
      </c>
    </row>
    <row r="28" spans="1:7" ht="12.75" customHeight="1">
      <c r="A28" s="115">
        <v>19</v>
      </c>
      <c r="B28" s="116" t="s">
        <v>161</v>
      </c>
      <c r="C28" s="116">
        <f>'- 51 -'!H28</f>
        <v>1501136.7185999998</v>
      </c>
      <c r="D28" s="116">
        <v>2998000</v>
      </c>
      <c r="E28" s="116">
        <f t="shared" si="0"/>
        <v>4499136.718599999</v>
      </c>
      <c r="G28" s="116">
        <v>114999.97234863759</v>
      </c>
    </row>
    <row r="29" spans="1:7" ht="12.75" customHeight="1">
      <c r="A29" s="112">
        <v>20</v>
      </c>
      <c r="B29" s="113" t="s">
        <v>162</v>
      </c>
      <c r="C29" s="113">
        <f>'- 51 -'!H29</f>
        <v>897613.4646</v>
      </c>
      <c r="D29" s="113">
        <v>2350009</v>
      </c>
      <c r="E29" s="113">
        <f t="shared" si="0"/>
        <v>3247622.4646</v>
      </c>
      <c r="G29" s="113">
        <v>114692.82233991334</v>
      </c>
    </row>
    <row r="30" spans="1:7" ht="12.75" customHeight="1">
      <c r="A30" s="115">
        <v>21</v>
      </c>
      <c r="B30" s="116" t="s">
        <v>163</v>
      </c>
      <c r="C30" s="116">
        <f>'- 51 -'!H30</f>
        <v>2688571.3476</v>
      </c>
      <c r="D30" s="116">
        <v>5142000</v>
      </c>
      <c r="E30" s="116">
        <f t="shared" si="0"/>
        <v>7830571.3476</v>
      </c>
      <c r="G30" s="116">
        <v>93896.67072445714</v>
      </c>
    </row>
    <row r="31" spans="1:7" ht="12.75" customHeight="1">
      <c r="A31" s="112">
        <v>22</v>
      </c>
      <c r="B31" s="113" t="s">
        <v>164</v>
      </c>
      <c r="C31" s="113">
        <f>'- 51 -'!H31</f>
        <v>2347333.8246</v>
      </c>
      <c r="D31" s="113">
        <v>3828349</v>
      </c>
      <c r="E31" s="113">
        <f t="shared" si="0"/>
        <v>6175682.8246</v>
      </c>
      <c r="G31" s="113">
        <v>148078.45248107653</v>
      </c>
    </row>
    <row r="32" spans="1:7" ht="12.75" customHeight="1">
      <c r="A32" s="115">
        <v>23</v>
      </c>
      <c r="B32" s="116" t="s">
        <v>165</v>
      </c>
      <c r="C32" s="116">
        <f>'- 51 -'!H32</f>
        <v>685346.9604</v>
      </c>
      <c r="D32" s="116">
        <v>1608030</v>
      </c>
      <c r="E32" s="116">
        <f t="shared" si="0"/>
        <v>2293376.9604</v>
      </c>
      <c r="G32" s="116">
        <v>77696.58519051042</v>
      </c>
    </row>
    <row r="33" spans="1:7" ht="12.75" customHeight="1">
      <c r="A33" s="112">
        <v>24</v>
      </c>
      <c r="B33" s="113" t="s">
        <v>166</v>
      </c>
      <c r="C33" s="113">
        <f>'- 51 -'!H33</f>
        <v>3773606.2386</v>
      </c>
      <c r="D33" s="113">
        <v>5480544</v>
      </c>
      <c r="E33" s="113">
        <f t="shared" si="0"/>
        <v>9254150.2386</v>
      </c>
      <c r="G33" s="113">
        <v>105438.77512013979</v>
      </c>
    </row>
    <row r="34" spans="1:7" ht="12.75" customHeight="1">
      <c r="A34" s="115">
        <v>25</v>
      </c>
      <c r="B34" s="116" t="s">
        <v>167</v>
      </c>
      <c r="C34" s="116">
        <f>'- 51 -'!H34</f>
        <v>793123.7760000001</v>
      </c>
      <c r="D34" s="116">
        <v>2799610</v>
      </c>
      <c r="E34" s="116">
        <f t="shared" si="0"/>
        <v>3592733.776</v>
      </c>
      <c r="G34" s="116">
        <v>107365.14727587756</v>
      </c>
    </row>
    <row r="35" spans="1:7" ht="12.75" customHeight="1">
      <c r="A35" s="112">
        <v>26</v>
      </c>
      <c r="B35" s="113" t="s">
        <v>168</v>
      </c>
      <c r="C35" s="113">
        <f>'- 51 -'!H35</f>
        <v>1701207.78</v>
      </c>
      <c r="D35" s="113">
        <v>2845000</v>
      </c>
      <c r="E35" s="113">
        <f t="shared" si="0"/>
        <v>4546207.78</v>
      </c>
      <c r="G35" s="113">
        <v>75740.84592603841</v>
      </c>
    </row>
    <row r="36" spans="1:7" ht="12.75" customHeight="1">
      <c r="A36" s="115">
        <v>27</v>
      </c>
      <c r="B36" s="116" t="s">
        <v>169</v>
      </c>
      <c r="C36" s="116">
        <f>'- 51 -'!H36</f>
        <v>430790.6916</v>
      </c>
      <c r="D36" s="116">
        <v>1840549</v>
      </c>
      <c r="E36" s="116">
        <f t="shared" si="0"/>
        <v>2271339.6916</v>
      </c>
      <c r="G36" s="116">
        <v>108351.8667504714</v>
      </c>
    </row>
    <row r="37" spans="1:7" ht="12.75" customHeight="1">
      <c r="A37" s="112">
        <v>28</v>
      </c>
      <c r="B37" s="113" t="s">
        <v>170</v>
      </c>
      <c r="C37" s="113">
        <f>'- 51 -'!H37</f>
        <v>543769.188</v>
      </c>
      <c r="D37" s="113">
        <v>2047947</v>
      </c>
      <c r="E37" s="113">
        <f t="shared" si="0"/>
        <v>2591716.188</v>
      </c>
      <c r="G37" s="113">
        <v>78715.92347230154</v>
      </c>
    </row>
    <row r="38" spans="1:7" ht="12.75" customHeight="1">
      <c r="A38" s="115">
        <v>29</v>
      </c>
      <c r="B38" s="116" t="s">
        <v>171</v>
      </c>
      <c r="C38" s="116">
        <f>'- 51 -'!H38</f>
        <v>697233.7050000001</v>
      </c>
      <c r="D38" s="116">
        <v>2652812</v>
      </c>
      <c r="E38" s="116">
        <f t="shared" si="0"/>
        <v>3350045.705</v>
      </c>
      <c r="G38" s="116">
        <v>98685.26547921968</v>
      </c>
    </row>
    <row r="39" spans="1:7" ht="12.75" customHeight="1">
      <c r="A39" s="112">
        <v>30</v>
      </c>
      <c r="B39" s="113" t="s">
        <v>172</v>
      </c>
      <c r="C39" s="113">
        <f>'- 51 -'!H39</f>
        <v>985892.4402</v>
      </c>
      <c r="D39" s="113">
        <v>2152854</v>
      </c>
      <c r="E39" s="113">
        <f t="shared" si="0"/>
        <v>3138746.4402</v>
      </c>
      <c r="G39" s="113">
        <v>88182.87935018557</v>
      </c>
    </row>
    <row r="40" spans="1:7" ht="12.75" customHeight="1">
      <c r="A40" s="115">
        <v>31</v>
      </c>
      <c r="B40" s="116" t="s">
        <v>173</v>
      </c>
      <c r="C40" s="116">
        <f>'- 51 -'!H40</f>
        <v>1580524.56</v>
      </c>
      <c r="D40" s="116">
        <v>2522512</v>
      </c>
      <c r="E40" s="116">
        <f t="shared" si="0"/>
        <v>4103036.56</v>
      </c>
      <c r="G40" s="116">
        <v>104641.15439599715</v>
      </c>
    </row>
    <row r="41" spans="1:7" ht="12.75" customHeight="1">
      <c r="A41" s="112">
        <v>32</v>
      </c>
      <c r="B41" s="113" t="s">
        <v>174</v>
      </c>
      <c r="C41" s="113">
        <f>'- 51 -'!H41</f>
        <v>418158.2772</v>
      </c>
      <c r="D41" s="113">
        <v>1260836</v>
      </c>
      <c r="E41" s="113">
        <f t="shared" si="0"/>
        <v>1678994.2772</v>
      </c>
      <c r="G41" s="113">
        <v>78766.13368283093</v>
      </c>
    </row>
    <row r="42" spans="1:7" ht="12.75" customHeight="1">
      <c r="A42" s="115">
        <v>33</v>
      </c>
      <c r="B42" s="116" t="s">
        <v>175</v>
      </c>
      <c r="C42" s="116">
        <f>'- 51 -'!H42</f>
        <v>1589875.7544</v>
      </c>
      <c r="D42" s="116">
        <v>2755488</v>
      </c>
      <c r="E42" s="116">
        <f t="shared" si="0"/>
        <v>4345363.7544</v>
      </c>
      <c r="G42" s="116">
        <v>88691.59517081942</v>
      </c>
    </row>
    <row r="43" spans="1:7" ht="12.75" customHeight="1">
      <c r="A43" s="112">
        <v>34</v>
      </c>
      <c r="B43" s="113" t="s">
        <v>176</v>
      </c>
      <c r="C43" s="113">
        <f>'- 51 -'!H43</f>
        <v>203588.718</v>
      </c>
      <c r="D43" s="113">
        <v>999704</v>
      </c>
      <c r="E43" s="113">
        <f t="shared" si="0"/>
        <v>1203292.7179999999</v>
      </c>
      <c r="G43" s="113">
        <v>53885.065274151435</v>
      </c>
    </row>
    <row r="44" spans="1:7" ht="12.75" customHeight="1">
      <c r="A44" s="115">
        <v>35</v>
      </c>
      <c r="B44" s="116" t="s">
        <v>177</v>
      </c>
      <c r="C44" s="116">
        <f>'- 51 -'!H44</f>
        <v>1261478.2818</v>
      </c>
      <c r="D44" s="116">
        <v>2968643</v>
      </c>
      <c r="E44" s="116">
        <f t="shared" si="0"/>
        <v>4230121.2818</v>
      </c>
      <c r="G44" s="116">
        <v>82348.49158463004</v>
      </c>
    </row>
    <row r="45" spans="1:7" ht="12.75" customHeight="1">
      <c r="A45" s="112">
        <v>36</v>
      </c>
      <c r="B45" s="113" t="s">
        <v>178</v>
      </c>
      <c r="C45" s="113">
        <f>'- 51 -'!H45</f>
        <v>699253.5798</v>
      </c>
      <c r="D45" s="113">
        <v>1916590</v>
      </c>
      <c r="E45" s="113">
        <f t="shared" si="0"/>
        <v>2615843.5798</v>
      </c>
      <c r="G45" s="113">
        <v>106615.33807829181</v>
      </c>
    </row>
    <row r="46" spans="1:7" ht="12.75" customHeight="1">
      <c r="A46" s="115">
        <v>37</v>
      </c>
      <c r="B46" s="116" t="s">
        <v>179</v>
      </c>
      <c r="C46" s="116">
        <f>'- 51 -'!H46</f>
        <v>662969.8728</v>
      </c>
      <c r="D46" s="116">
        <v>2128037</v>
      </c>
      <c r="E46" s="116">
        <f t="shared" si="0"/>
        <v>2791006.8728</v>
      </c>
      <c r="G46" s="116">
        <v>107354.47559709242</v>
      </c>
    </row>
    <row r="47" spans="1:7" ht="12.75" customHeight="1">
      <c r="A47" s="112">
        <v>38</v>
      </c>
      <c r="B47" s="113" t="s">
        <v>180</v>
      </c>
      <c r="C47" s="113">
        <f>'- 51 -'!H47</f>
        <v>1242107.0868000002</v>
      </c>
      <c r="D47" s="113">
        <v>2384133</v>
      </c>
      <c r="E47" s="113">
        <f t="shared" si="0"/>
        <v>3626240.0868</v>
      </c>
      <c r="G47" s="113">
        <v>111828.55342824415</v>
      </c>
    </row>
    <row r="48" spans="1:7" ht="12.75" customHeight="1">
      <c r="A48" s="115">
        <v>39</v>
      </c>
      <c r="B48" s="116" t="s">
        <v>181</v>
      </c>
      <c r="C48" s="116">
        <f>'- 51 -'!H48</f>
        <v>1866647.838</v>
      </c>
      <c r="D48" s="116">
        <v>3778026</v>
      </c>
      <c r="E48" s="116">
        <f t="shared" si="0"/>
        <v>5644673.8379999995</v>
      </c>
      <c r="G48" s="116">
        <v>102270.37367383346</v>
      </c>
    </row>
    <row r="49" spans="1:7" ht="12.75" customHeight="1">
      <c r="A49" s="112">
        <v>40</v>
      </c>
      <c r="B49" s="113" t="s">
        <v>182</v>
      </c>
      <c r="C49" s="113">
        <f>'- 51 -'!H49</f>
        <v>9518324.588399999</v>
      </c>
      <c r="D49" s="113">
        <v>10487500</v>
      </c>
      <c r="E49" s="113">
        <f t="shared" si="0"/>
        <v>20005824.5884</v>
      </c>
      <c r="G49" s="113">
        <v>107359.01734792447</v>
      </c>
    </row>
    <row r="50" spans="1:7" ht="12.75" customHeight="1">
      <c r="A50" s="115">
        <v>41</v>
      </c>
      <c r="B50" s="116" t="s">
        <v>183</v>
      </c>
      <c r="C50" s="116">
        <f>'- 51 -'!H50</f>
        <v>2032393.7532</v>
      </c>
      <c r="D50" s="116">
        <v>4155009</v>
      </c>
      <c r="E50" s="116">
        <f t="shared" si="0"/>
        <v>6187402.7532</v>
      </c>
      <c r="G50" s="116">
        <v>126116.95662679714</v>
      </c>
    </row>
    <row r="51" spans="1:7" ht="12.75" customHeight="1">
      <c r="A51" s="112">
        <v>42</v>
      </c>
      <c r="B51" s="113" t="s">
        <v>184</v>
      </c>
      <c r="C51" s="113">
        <f>'- 51 -'!H51</f>
        <v>906061.2936</v>
      </c>
      <c r="D51" s="113">
        <v>2227500</v>
      </c>
      <c r="E51" s="113">
        <f t="shared" si="0"/>
        <v>3133561.2936</v>
      </c>
      <c r="G51" s="113">
        <v>110914.99552372427</v>
      </c>
    </row>
    <row r="52" spans="1:7" ht="12.75" customHeight="1">
      <c r="A52" s="115">
        <v>43</v>
      </c>
      <c r="B52" s="116" t="s">
        <v>185</v>
      </c>
      <c r="C52" s="116">
        <f>'- 51 -'!H52</f>
        <v>760207.0884</v>
      </c>
      <c r="D52" s="116">
        <v>2550338</v>
      </c>
      <c r="E52" s="116">
        <f t="shared" si="0"/>
        <v>3310545.0884</v>
      </c>
      <c r="G52" s="116">
        <v>139227.27071823203</v>
      </c>
    </row>
    <row r="53" spans="1:7" ht="12.75" customHeight="1">
      <c r="A53" s="112">
        <v>44</v>
      </c>
      <c r="B53" s="113" t="s">
        <v>186</v>
      </c>
      <c r="C53" s="113">
        <f>'- 51 -'!H53</f>
        <v>709519.6488</v>
      </c>
      <c r="D53" s="113">
        <v>2762064</v>
      </c>
      <c r="E53" s="113">
        <f t="shared" si="0"/>
        <v>3471583.6488</v>
      </c>
      <c r="G53" s="113">
        <v>87522.5215599481</v>
      </c>
    </row>
    <row r="54" spans="1:7" ht="12.75" customHeight="1">
      <c r="A54" s="115">
        <v>45</v>
      </c>
      <c r="B54" s="116" t="s">
        <v>187</v>
      </c>
      <c r="C54" s="116">
        <f>'- 51 -'!H54</f>
        <v>1550368.6608</v>
      </c>
      <c r="D54" s="116">
        <v>2212402</v>
      </c>
      <c r="E54" s="116">
        <f t="shared" si="0"/>
        <v>3762770.6607999997</v>
      </c>
      <c r="G54" s="116">
        <v>70370.9899363319</v>
      </c>
    </row>
    <row r="55" spans="1:7" ht="12.75" customHeight="1">
      <c r="A55" s="112">
        <v>46</v>
      </c>
      <c r="B55" s="113" t="s">
        <v>188</v>
      </c>
      <c r="C55" s="113">
        <f>'- 51 -'!H55</f>
        <v>808813.5252</v>
      </c>
      <c r="D55" s="113">
        <v>2655006</v>
      </c>
      <c r="E55" s="113">
        <f t="shared" si="0"/>
        <v>3463819.5252</v>
      </c>
      <c r="G55" s="113">
        <v>53082.92374666479</v>
      </c>
    </row>
    <row r="56" spans="1:7" ht="12.75" customHeight="1">
      <c r="A56" s="115">
        <v>47</v>
      </c>
      <c r="B56" s="116" t="s">
        <v>189</v>
      </c>
      <c r="C56" s="116">
        <f>'- 51 -'!H56</f>
        <v>1139622.4698</v>
      </c>
      <c r="D56" s="116">
        <v>2209000</v>
      </c>
      <c r="E56" s="116">
        <f t="shared" si="0"/>
        <v>3348622.4698</v>
      </c>
      <c r="G56" s="116">
        <v>91887.39278320024</v>
      </c>
    </row>
    <row r="57" spans="1:7" ht="12.75" customHeight="1">
      <c r="A57" s="112">
        <v>48</v>
      </c>
      <c r="B57" s="113" t="s">
        <v>190</v>
      </c>
      <c r="C57" s="113">
        <f>'- 51 -'!H57</f>
        <v>478826.538</v>
      </c>
      <c r="D57" s="113">
        <v>807057</v>
      </c>
      <c r="E57" s="113">
        <f t="shared" si="0"/>
        <v>1285883.538</v>
      </c>
      <c r="G57" s="113">
        <v>17362.1987514518</v>
      </c>
    </row>
    <row r="58" spans="1:7" ht="12.75" customHeight="1">
      <c r="A58" s="115">
        <v>49</v>
      </c>
      <c r="B58" s="116" t="s">
        <v>191</v>
      </c>
      <c r="C58" s="116"/>
      <c r="D58" s="116"/>
      <c r="E58" s="116"/>
      <c r="G58" s="116">
        <v>97233.31682467808</v>
      </c>
    </row>
    <row r="59" spans="1:7" ht="12.75" customHeight="1">
      <c r="A59" s="112">
        <v>2264</v>
      </c>
      <c r="B59" s="113" t="s">
        <v>192</v>
      </c>
      <c r="C59" s="113">
        <f>'- 51 -'!H59</f>
        <v>232569.6456</v>
      </c>
      <c r="D59" s="113">
        <v>405600</v>
      </c>
      <c r="E59" s="113">
        <f t="shared" si="0"/>
        <v>638169.6455999999</v>
      </c>
      <c r="G59" s="113">
        <v>81916.08910891089</v>
      </c>
    </row>
    <row r="60" spans="1:7" ht="12.75" customHeight="1">
      <c r="A60" s="115">
        <v>2309</v>
      </c>
      <c r="B60" s="116" t="s">
        <v>193</v>
      </c>
      <c r="C60" s="116">
        <f>'- 51 -'!H60</f>
        <v>60333.349799999996</v>
      </c>
      <c r="D60" s="116">
        <v>548010</v>
      </c>
      <c r="E60" s="116">
        <f t="shared" si="0"/>
        <v>608343.3498</v>
      </c>
      <c r="G60" s="116">
        <v>19963.18890814558</v>
      </c>
    </row>
    <row r="61" spans="1:7" ht="12.75" customHeight="1">
      <c r="A61" s="112">
        <v>2312</v>
      </c>
      <c r="B61" s="113" t="s">
        <v>194</v>
      </c>
      <c r="C61" s="113">
        <f>'- 51 -'!H61</f>
        <v>25383.2904</v>
      </c>
      <c r="D61" s="113">
        <v>100000</v>
      </c>
      <c r="E61" s="113">
        <f t="shared" si="0"/>
        <v>125383.2904</v>
      </c>
      <c r="G61" s="113">
        <v>8651.610169491525</v>
      </c>
    </row>
    <row r="62" spans="1:7" ht="12.75" customHeight="1">
      <c r="A62" s="115">
        <v>2355</v>
      </c>
      <c r="B62" s="116" t="s">
        <v>196</v>
      </c>
      <c r="C62" s="116">
        <f>'- 51 -'!H62</f>
        <v>1969566.7242</v>
      </c>
      <c r="D62" s="116">
        <v>4546302</v>
      </c>
      <c r="E62" s="116">
        <f t="shared" si="0"/>
        <v>6515868.7242</v>
      </c>
      <c r="G62" s="116">
        <v>52261.269411391855</v>
      </c>
    </row>
    <row r="63" spans="1:7" ht="12.75" customHeight="1">
      <c r="A63" s="112">
        <v>2439</v>
      </c>
      <c r="B63" s="113" t="s">
        <v>197</v>
      </c>
      <c r="C63" s="113">
        <f>'- 51 -'!H63</f>
        <v>102832.6512</v>
      </c>
      <c r="D63" s="113">
        <v>204223</v>
      </c>
      <c r="E63" s="113">
        <f t="shared" si="0"/>
        <v>307055.65119999996</v>
      </c>
      <c r="G63" s="113">
        <v>74930.97643097643</v>
      </c>
    </row>
    <row r="64" spans="1:7" ht="12.75" customHeight="1">
      <c r="A64" s="115">
        <v>2460</v>
      </c>
      <c r="B64" s="116" t="s">
        <v>198</v>
      </c>
      <c r="C64" s="116">
        <f>'- 51 -'!H64</f>
        <v>211860.1158</v>
      </c>
      <c r="D64" s="116">
        <v>827669</v>
      </c>
      <c r="E64" s="116">
        <f t="shared" si="0"/>
        <v>1039529.1158</v>
      </c>
      <c r="G64" s="116">
        <v>49082.41653418124</v>
      </c>
    </row>
    <row r="65" spans="1:7" ht="12.75" customHeight="1">
      <c r="A65" s="112">
        <v>3000</v>
      </c>
      <c r="B65" s="113" t="s">
        <v>199</v>
      </c>
      <c r="C65" s="113"/>
      <c r="D65" s="113"/>
      <c r="E65" s="113"/>
      <c r="G65" s="113"/>
    </row>
    <row r="66" ht="4.5" customHeight="1"/>
    <row r="67" spans="1:7" ht="12" customHeight="1">
      <c r="A67" s="119"/>
      <c r="B67" s="24" t="s">
        <v>200</v>
      </c>
      <c r="C67" s="24">
        <f>SUM(C11:C65)</f>
        <v>197720563.67819995</v>
      </c>
      <c r="D67" s="24">
        <f>SUM(D11:D65)</f>
        <v>360573947</v>
      </c>
      <c r="E67" s="24">
        <f>SUM(E11:E65)</f>
        <v>558294510.6782</v>
      </c>
      <c r="G67" s="24">
        <v>107697.5137818361</v>
      </c>
    </row>
    <row r="68" ht="4.5" customHeight="1"/>
    <row r="69" spans="1:2" ht="12.75" customHeight="1">
      <c r="A69" s="63" t="s">
        <v>327</v>
      </c>
      <c r="B69" s="312" t="s">
        <v>474</v>
      </c>
    </row>
    <row r="70" spans="1:4" ht="12.75" customHeight="1">
      <c r="A70" s="5"/>
      <c r="B70" s="312" t="s">
        <v>475</v>
      </c>
      <c r="D70" s="170"/>
    </row>
    <row r="71" spans="1:2" ht="12.75" customHeight="1">
      <c r="A71" s="5"/>
      <c r="B71" s="5" t="s">
        <v>508</v>
      </c>
    </row>
    <row r="72" spans="1:55" ht="12.75" customHeight="1">
      <c r="A72" s="5"/>
      <c r="B72" s="5" t="s">
        <v>509</v>
      </c>
      <c r="D72" s="140"/>
      <c r="E72" s="140"/>
      <c r="F72" s="141"/>
      <c r="G72" s="140"/>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row>
    <row r="73" spans="4:55" ht="12.75" customHeight="1">
      <c r="D73" s="140"/>
      <c r="E73" s="140"/>
      <c r="F73" s="141"/>
      <c r="G73" s="140"/>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row>
    <row r="74" spans="4:55" ht="12.75" customHeight="1">
      <c r="D74" s="140"/>
      <c r="E74" s="140"/>
      <c r="F74" s="141"/>
      <c r="G74" s="140"/>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row>
    <row r="75" spans="4:55" ht="12.75" customHeight="1">
      <c r="D75" s="140"/>
      <c r="E75" s="140"/>
      <c r="F75" s="141"/>
      <c r="G75" s="140"/>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row>
    <row r="76" spans="1:55" ht="12.75" customHeight="1">
      <c r="A76" s="5"/>
      <c r="B76" s="5"/>
      <c r="C76" s="140"/>
      <c r="D76" s="140"/>
      <c r="E76" s="140"/>
      <c r="F76" s="141"/>
      <c r="G76" s="140"/>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row>
    <row r="77" ht="12" customHeight="1"/>
    <row r="81" spans="1:2" ht="12.75">
      <c r="A81" s="444" t="s">
        <v>507</v>
      </c>
      <c r="B81" s="445" t="s">
        <v>510</v>
      </c>
    </row>
  </sheetData>
  <printOptions/>
  <pageMargins left="0.5905511811023623" right="0" top="0.5905511811023623" bottom="0" header="0.31496062992125984" footer="0"/>
  <pageSetup fitToHeight="1" fitToWidth="1" horizontalDpi="600" verticalDpi="600" orientation="portrait" scale="79" r:id="rId1"/>
  <headerFooter alignWithMargins="0">
    <oddHeader>&amp;C&amp;"Times New Roman,Bold"&amp;12&amp;A</oddHeader>
  </headerFooter>
</worksheet>
</file>

<file path=xl/worksheets/sheet47.xml><?xml version="1.0" encoding="utf-8"?>
<worksheet xmlns="http://schemas.openxmlformats.org/spreadsheetml/2006/main" xmlns:r="http://schemas.openxmlformats.org/officeDocument/2006/relationships">
  <sheetPr codeName="Sheet45">
    <pageSetUpPr fitToPage="1"/>
  </sheetPr>
  <dimension ref="A1:H78"/>
  <sheetViews>
    <sheetView showGridLines="0" showZeros="0" workbookViewId="0" topLeftCell="A1">
      <selection activeCell="A1" sqref="A1"/>
    </sheetView>
  </sheetViews>
  <sheetFormatPr defaultColWidth="19.83203125" defaultRowHeight="12"/>
  <cols>
    <col min="1" max="1" width="6.83203125" style="97" customWidth="1"/>
    <col min="2" max="2" width="35.83203125" style="97" customWidth="1"/>
    <col min="3" max="3" width="19.83203125" style="97" customWidth="1"/>
    <col min="4" max="4" width="18.83203125" style="97" customWidth="1"/>
    <col min="5" max="5" width="19.83203125" style="97" customWidth="1"/>
    <col min="6" max="6" width="18.83203125" style="97" customWidth="1"/>
    <col min="7" max="16384" width="19.83203125" style="97" customWidth="1"/>
  </cols>
  <sheetData>
    <row r="1" spans="1:7" ht="6.75" customHeight="1">
      <c r="A1" s="20"/>
      <c r="B1" s="95"/>
      <c r="C1" s="95"/>
      <c r="D1" s="95"/>
      <c r="E1" s="95"/>
      <c r="F1" s="95"/>
      <c r="G1" s="95"/>
    </row>
    <row r="2" spans="1:7" ht="12.75">
      <c r="A2" s="10"/>
      <c r="B2" s="123"/>
      <c r="C2" s="155" t="str">
        <f>REVYEAR</f>
        <v>ANALYSIS OF OPERATING FUND REVENUE: 1997/98 ACTUAL</v>
      </c>
      <c r="D2" s="155"/>
      <c r="E2" s="156"/>
      <c r="F2" s="156"/>
      <c r="G2" s="125" t="s">
        <v>205</v>
      </c>
    </row>
    <row r="3" spans="1:7" ht="12.75">
      <c r="A3" s="11"/>
      <c r="B3" s="126"/>
      <c r="C3" s="95"/>
      <c r="D3" s="95"/>
      <c r="E3" s="95"/>
      <c r="F3" s="95"/>
      <c r="G3" s="95"/>
    </row>
    <row r="4" spans="1:7" ht="12.75">
      <c r="A4" s="9"/>
      <c r="C4" s="128" t="s">
        <v>214</v>
      </c>
      <c r="D4" s="129"/>
      <c r="E4" s="129"/>
      <c r="F4" s="129"/>
      <c r="G4" s="130"/>
    </row>
    <row r="5" spans="1:7" ht="12.75">
      <c r="A5" s="9"/>
      <c r="C5" s="131" t="s">
        <v>216</v>
      </c>
      <c r="D5" s="132"/>
      <c r="E5" s="157"/>
      <c r="F5" s="157"/>
      <c r="G5" s="158"/>
    </row>
    <row r="6" spans="1:7" ht="12.75">
      <c r="A6" s="9"/>
      <c r="C6" s="144" t="s">
        <v>218</v>
      </c>
      <c r="D6" s="124"/>
      <c r="E6" s="124"/>
      <c r="F6" s="159"/>
      <c r="G6" s="160"/>
    </row>
    <row r="7" spans="1:7" ht="12.75">
      <c r="A7" s="20"/>
      <c r="C7" s="134" t="s">
        <v>230</v>
      </c>
      <c r="D7" s="54"/>
      <c r="E7" s="54"/>
      <c r="F7" s="54"/>
      <c r="G7" s="54"/>
    </row>
    <row r="8" spans="1:7" ht="12.75">
      <c r="A8" s="109"/>
      <c r="B8" s="54"/>
      <c r="C8" s="137" t="s">
        <v>249</v>
      </c>
      <c r="D8" s="136"/>
      <c r="E8" s="137" t="s">
        <v>250</v>
      </c>
      <c r="F8" s="137" t="s">
        <v>251</v>
      </c>
      <c r="G8" s="137" t="s">
        <v>252</v>
      </c>
    </row>
    <row r="9" spans="1:7" ht="12.75">
      <c r="A9" s="60" t="s">
        <v>121</v>
      </c>
      <c r="B9" s="61" t="s">
        <v>122</v>
      </c>
      <c r="C9" s="139" t="s">
        <v>280</v>
      </c>
      <c r="D9" s="139" t="s">
        <v>281</v>
      </c>
      <c r="E9" s="139" t="s">
        <v>282</v>
      </c>
      <c r="F9" s="139" t="s">
        <v>283</v>
      </c>
      <c r="G9" s="139" t="s">
        <v>284</v>
      </c>
    </row>
    <row r="10" spans="1:7" ht="4.5" customHeight="1">
      <c r="A10" s="86"/>
      <c r="B10" s="86"/>
      <c r="E10" s="95"/>
      <c r="F10" s="95"/>
      <c r="G10" s="95"/>
    </row>
    <row r="11" spans="1:7" ht="12.75">
      <c r="A11" s="112">
        <v>1</v>
      </c>
      <c r="B11" s="113" t="s">
        <v>144</v>
      </c>
      <c r="C11" s="113">
        <v>56246117</v>
      </c>
      <c r="D11" s="113">
        <v>14437500</v>
      </c>
      <c r="E11" s="113">
        <v>1445356</v>
      </c>
      <c r="F11" s="113">
        <v>2593144</v>
      </c>
      <c r="G11" s="113">
        <v>586600</v>
      </c>
    </row>
    <row r="12" spans="1:7" ht="12.75">
      <c r="A12" s="115">
        <v>2</v>
      </c>
      <c r="B12" s="116" t="s">
        <v>145</v>
      </c>
      <c r="C12" s="116">
        <v>15139179</v>
      </c>
      <c r="D12" s="116">
        <v>4042500</v>
      </c>
      <c r="E12" s="116">
        <v>451112</v>
      </c>
      <c r="F12" s="116">
        <v>751890</v>
      </c>
      <c r="G12" s="116">
        <v>186477</v>
      </c>
    </row>
    <row r="13" spans="1:7" ht="12.75">
      <c r="A13" s="112">
        <v>3</v>
      </c>
      <c r="B13" s="113" t="s">
        <v>146</v>
      </c>
      <c r="C13" s="113">
        <v>11583035</v>
      </c>
      <c r="D13" s="113">
        <v>2227500</v>
      </c>
      <c r="E13" s="113">
        <v>318432</v>
      </c>
      <c r="F13" s="113">
        <v>539198</v>
      </c>
      <c r="G13" s="113">
        <v>129920</v>
      </c>
    </row>
    <row r="14" spans="1:7" ht="12.75">
      <c r="A14" s="115">
        <v>4</v>
      </c>
      <c r="B14" s="116" t="s">
        <v>147</v>
      </c>
      <c r="C14" s="116">
        <v>8977993</v>
      </c>
      <c r="D14" s="116">
        <v>2062500</v>
      </c>
      <c r="E14" s="116">
        <v>229408</v>
      </c>
      <c r="F14" s="116">
        <v>405632</v>
      </c>
      <c r="G14" s="116">
        <v>97814</v>
      </c>
    </row>
    <row r="15" spans="1:7" ht="12.75">
      <c r="A15" s="112">
        <v>5</v>
      </c>
      <c r="B15" s="113" t="s">
        <v>148</v>
      </c>
      <c r="C15" s="113">
        <v>12082379</v>
      </c>
      <c r="D15" s="113">
        <v>2508652</v>
      </c>
      <c r="E15" s="113">
        <v>345396</v>
      </c>
      <c r="F15" s="113">
        <v>599334</v>
      </c>
      <c r="G15" s="113">
        <v>144472</v>
      </c>
    </row>
    <row r="16" spans="1:7" ht="12.75">
      <c r="A16" s="115">
        <v>6</v>
      </c>
      <c r="B16" s="116" t="s">
        <v>149</v>
      </c>
      <c r="C16" s="116">
        <v>20540918</v>
      </c>
      <c r="D16" s="116">
        <v>3382500</v>
      </c>
      <c r="E16" s="116">
        <v>484924</v>
      </c>
      <c r="F16" s="116">
        <v>826183</v>
      </c>
      <c r="G16" s="116">
        <v>199110</v>
      </c>
    </row>
    <row r="17" spans="1:7" ht="12.75">
      <c r="A17" s="112">
        <v>8</v>
      </c>
      <c r="B17" s="113" t="s">
        <v>150</v>
      </c>
      <c r="C17" s="113">
        <v>1467032</v>
      </c>
      <c r="D17" s="113">
        <v>474996</v>
      </c>
      <c r="E17" s="113">
        <v>46224</v>
      </c>
      <c r="F17" s="113">
        <v>82328</v>
      </c>
      <c r="G17" s="113">
        <v>19805</v>
      </c>
    </row>
    <row r="18" spans="1:7" ht="12.75">
      <c r="A18" s="115">
        <v>9</v>
      </c>
      <c r="B18" s="116" t="s">
        <v>151</v>
      </c>
      <c r="C18" s="17">
        <v>27164107</v>
      </c>
      <c r="D18" s="116">
        <v>4768731</v>
      </c>
      <c r="E18" s="116">
        <v>638576</v>
      </c>
      <c r="F18" s="116">
        <v>1095537</v>
      </c>
      <c r="G18" s="116">
        <v>264201</v>
      </c>
    </row>
    <row r="19" spans="1:7" ht="12.75">
      <c r="A19" s="112">
        <v>10</v>
      </c>
      <c r="B19" s="113" t="s">
        <v>152</v>
      </c>
      <c r="C19" s="113">
        <v>18795678</v>
      </c>
      <c r="D19" s="113">
        <v>3052500</v>
      </c>
      <c r="E19" s="113">
        <v>432280</v>
      </c>
      <c r="F19" s="113">
        <v>757328</v>
      </c>
      <c r="G19" s="113">
        <v>182723</v>
      </c>
    </row>
    <row r="20" spans="1:7" ht="12.75">
      <c r="A20" s="115">
        <v>11</v>
      </c>
      <c r="B20" s="116" t="s">
        <v>153</v>
      </c>
      <c r="C20" s="116">
        <v>9147729</v>
      </c>
      <c r="D20" s="116">
        <v>1650000</v>
      </c>
      <c r="E20" s="116">
        <v>237540</v>
      </c>
      <c r="F20" s="116">
        <v>397848</v>
      </c>
      <c r="G20" s="116">
        <v>98517</v>
      </c>
    </row>
    <row r="21" spans="1:7" ht="12.75">
      <c r="A21" s="112">
        <v>12</v>
      </c>
      <c r="B21" s="113" t="s">
        <v>154</v>
      </c>
      <c r="C21" s="113">
        <v>16642872</v>
      </c>
      <c r="D21" s="113">
        <v>2805000</v>
      </c>
      <c r="E21" s="113">
        <v>393760</v>
      </c>
      <c r="F21" s="113">
        <v>679609</v>
      </c>
      <c r="G21" s="113">
        <v>164482</v>
      </c>
    </row>
    <row r="22" spans="1:7" ht="12.75">
      <c r="A22" s="115">
        <v>13</v>
      </c>
      <c r="B22" s="116" t="s">
        <v>155</v>
      </c>
      <c r="C22" s="116">
        <v>5823908</v>
      </c>
      <c r="D22" s="116">
        <v>1155000</v>
      </c>
      <c r="E22" s="116">
        <v>153652</v>
      </c>
      <c r="F22" s="116">
        <v>249190</v>
      </c>
      <c r="G22" s="116">
        <v>62880</v>
      </c>
    </row>
    <row r="23" spans="1:7" ht="12.75">
      <c r="A23" s="112">
        <v>14</v>
      </c>
      <c r="B23" s="113" t="s">
        <v>156</v>
      </c>
      <c r="C23" s="113">
        <v>8249534</v>
      </c>
      <c r="D23" s="113">
        <v>1380832</v>
      </c>
      <c r="E23" s="113">
        <v>183184</v>
      </c>
      <c r="F23" s="113">
        <v>269949</v>
      </c>
      <c r="G23" s="113">
        <v>79892</v>
      </c>
    </row>
    <row r="24" spans="1:7" ht="12.75">
      <c r="A24" s="115">
        <v>15</v>
      </c>
      <c r="B24" s="116" t="s">
        <v>157</v>
      </c>
      <c r="C24" s="116">
        <v>12561334</v>
      </c>
      <c r="D24" s="116">
        <v>1735788</v>
      </c>
      <c r="E24" s="116">
        <v>225413</v>
      </c>
      <c r="F24" s="116">
        <v>363129</v>
      </c>
      <c r="G24" s="116">
        <v>62353</v>
      </c>
    </row>
    <row r="25" spans="1:7" ht="12.75">
      <c r="A25" s="112">
        <v>16</v>
      </c>
      <c r="B25" s="113" t="s">
        <v>158</v>
      </c>
      <c r="C25" s="113">
        <v>1581158</v>
      </c>
      <c r="D25" s="113">
        <v>412500</v>
      </c>
      <c r="E25" s="113">
        <v>36808</v>
      </c>
      <c r="F25" s="113">
        <v>62657</v>
      </c>
      <c r="G25" s="113">
        <v>16010</v>
      </c>
    </row>
    <row r="26" spans="1:7" ht="12.75">
      <c r="A26" s="115">
        <v>17</v>
      </c>
      <c r="B26" s="116" t="s">
        <v>159</v>
      </c>
      <c r="C26" s="116">
        <v>1002392</v>
      </c>
      <c r="D26" s="116">
        <v>282148</v>
      </c>
      <c r="E26" s="116">
        <v>26108</v>
      </c>
      <c r="F26" s="116">
        <v>47161</v>
      </c>
      <c r="G26" s="116">
        <v>12721</v>
      </c>
    </row>
    <row r="27" spans="1:7" ht="12.75">
      <c r="A27" s="112">
        <v>18</v>
      </c>
      <c r="B27" s="113" t="s">
        <v>160</v>
      </c>
      <c r="C27" s="113">
        <v>3148534</v>
      </c>
      <c r="D27" s="113">
        <v>552725</v>
      </c>
      <c r="E27" s="113">
        <v>68052</v>
      </c>
      <c r="F27" s="113">
        <v>125331</v>
      </c>
      <c r="G27" s="113">
        <v>31508</v>
      </c>
    </row>
    <row r="28" spans="1:7" ht="12.75">
      <c r="A28" s="115">
        <v>19</v>
      </c>
      <c r="B28" s="116" t="s">
        <v>161</v>
      </c>
      <c r="C28" s="116">
        <v>3640499</v>
      </c>
      <c r="D28" s="116">
        <v>684283</v>
      </c>
      <c r="E28" s="116">
        <v>89024</v>
      </c>
      <c r="F28" s="116">
        <v>149731</v>
      </c>
      <c r="G28" s="116">
        <v>38526</v>
      </c>
    </row>
    <row r="29" spans="1:7" ht="12.75">
      <c r="A29" s="112">
        <v>20</v>
      </c>
      <c r="B29" s="113" t="s">
        <v>162</v>
      </c>
      <c r="C29" s="113">
        <v>2362019</v>
      </c>
      <c r="D29" s="113">
        <v>435195</v>
      </c>
      <c r="E29" s="113">
        <v>38880</v>
      </c>
      <c r="F29" s="113">
        <v>89622</v>
      </c>
      <c r="G29" s="113">
        <v>24590</v>
      </c>
    </row>
    <row r="30" spans="1:7" ht="12.75">
      <c r="A30" s="115">
        <v>21</v>
      </c>
      <c r="B30" s="116" t="s">
        <v>163</v>
      </c>
      <c r="C30" s="116">
        <v>7550085</v>
      </c>
      <c r="D30" s="116">
        <v>1243984</v>
      </c>
      <c r="E30" s="116">
        <v>179332</v>
      </c>
      <c r="F30" s="116">
        <v>305077</v>
      </c>
      <c r="G30" s="116">
        <v>75903</v>
      </c>
    </row>
    <row r="31" spans="1:7" ht="12.75">
      <c r="A31" s="112">
        <v>22</v>
      </c>
      <c r="B31" s="113" t="s">
        <v>164</v>
      </c>
      <c r="C31" s="113">
        <v>3337267</v>
      </c>
      <c r="D31" s="113">
        <v>814842</v>
      </c>
      <c r="E31" s="113">
        <v>90736</v>
      </c>
      <c r="F31" s="113">
        <v>153869</v>
      </c>
      <c r="G31" s="113">
        <v>38640</v>
      </c>
    </row>
    <row r="32" spans="1:7" ht="12.75">
      <c r="A32" s="115">
        <v>23</v>
      </c>
      <c r="B32" s="116" t="s">
        <v>165</v>
      </c>
      <c r="C32" s="116">
        <v>3291920</v>
      </c>
      <c r="D32" s="116">
        <v>561053</v>
      </c>
      <c r="E32" s="116">
        <v>71904</v>
      </c>
      <c r="F32" s="116">
        <v>117900</v>
      </c>
      <c r="G32" s="116">
        <v>32067</v>
      </c>
    </row>
    <row r="33" spans="1:7" ht="12.75">
      <c r="A33" s="112">
        <v>24</v>
      </c>
      <c r="B33" s="113" t="s">
        <v>166</v>
      </c>
      <c r="C33" s="113">
        <v>7542916</v>
      </c>
      <c r="D33" s="113">
        <v>1715596</v>
      </c>
      <c r="E33" s="113">
        <v>179332</v>
      </c>
      <c r="F33" s="113">
        <v>316016</v>
      </c>
      <c r="G33" s="113">
        <v>62595</v>
      </c>
    </row>
    <row r="34" spans="1:7" ht="12.75">
      <c r="A34" s="115">
        <v>25</v>
      </c>
      <c r="B34" s="116" t="s">
        <v>167</v>
      </c>
      <c r="C34" s="116">
        <v>3305224</v>
      </c>
      <c r="D34" s="116">
        <v>589797</v>
      </c>
      <c r="E34" s="116">
        <v>78324</v>
      </c>
      <c r="F34" s="116">
        <v>126396</v>
      </c>
      <c r="G34" s="116">
        <v>35244</v>
      </c>
    </row>
    <row r="35" spans="1:7" ht="12.75">
      <c r="A35" s="112">
        <v>26</v>
      </c>
      <c r="B35" s="113" t="s">
        <v>168</v>
      </c>
      <c r="C35" s="113">
        <v>5877085</v>
      </c>
      <c r="D35" s="113">
        <v>825000</v>
      </c>
      <c r="E35" s="113">
        <v>139100</v>
      </c>
      <c r="F35" s="113">
        <v>227399</v>
      </c>
      <c r="G35" s="113">
        <v>55207</v>
      </c>
    </row>
    <row r="36" spans="1:7" ht="12.75">
      <c r="A36" s="115">
        <v>27</v>
      </c>
      <c r="B36" s="116" t="s">
        <v>169</v>
      </c>
      <c r="C36" s="116">
        <v>1884375</v>
      </c>
      <c r="D36" s="116">
        <v>429294</v>
      </c>
      <c r="E36" s="116">
        <v>40660</v>
      </c>
      <c r="F36" s="116">
        <v>68857</v>
      </c>
      <c r="G36" s="116">
        <v>18848</v>
      </c>
    </row>
    <row r="37" spans="1:7" ht="12.75">
      <c r="A37" s="112">
        <v>28</v>
      </c>
      <c r="B37" s="113" t="s">
        <v>170</v>
      </c>
      <c r="C37" s="113">
        <v>2138451</v>
      </c>
      <c r="D37" s="113">
        <v>356948</v>
      </c>
      <c r="E37" s="113">
        <v>43656</v>
      </c>
      <c r="F37" s="113">
        <v>75621</v>
      </c>
      <c r="G37" s="113">
        <v>20696</v>
      </c>
    </row>
    <row r="38" spans="1:7" ht="12.75">
      <c r="A38" s="115">
        <v>29</v>
      </c>
      <c r="B38" s="116" t="s">
        <v>171</v>
      </c>
      <c r="C38" s="116">
        <v>2864758</v>
      </c>
      <c r="D38" s="116">
        <v>598196</v>
      </c>
      <c r="E38" s="116">
        <v>59064</v>
      </c>
      <c r="F38" s="116">
        <v>102001</v>
      </c>
      <c r="G38" s="116">
        <v>22490</v>
      </c>
    </row>
    <row r="39" spans="1:7" ht="12.75">
      <c r="A39" s="112">
        <v>30</v>
      </c>
      <c r="B39" s="113" t="s">
        <v>172</v>
      </c>
      <c r="C39" s="113">
        <v>3068603</v>
      </c>
      <c r="D39" s="113">
        <v>513783</v>
      </c>
      <c r="E39" s="113">
        <v>71904</v>
      </c>
      <c r="F39" s="113">
        <v>123286</v>
      </c>
      <c r="G39" s="113">
        <v>31114</v>
      </c>
    </row>
    <row r="40" spans="1:7" ht="12.75">
      <c r="A40" s="115">
        <v>31</v>
      </c>
      <c r="B40" s="116" t="s">
        <v>173</v>
      </c>
      <c r="C40" s="116">
        <v>3557277</v>
      </c>
      <c r="D40" s="116">
        <v>668280</v>
      </c>
      <c r="E40" s="116">
        <v>85600</v>
      </c>
      <c r="F40" s="116">
        <v>138314</v>
      </c>
      <c r="G40" s="116">
        <v>37215</v>
      </c>
    </row>
    <row r="41" spans="1:7" ht="12.75">
      <c r="A41" s="112">
        <v>32</v>
      </c>
      <c r="B41" s="113" t="s">
        <v>174</v>
      </c>
      <c r="C41" s="113">
        <v>2175456</v>
      </c>
      <c r="D41" s="113">
        <v>601983</v>
      </c>
      <c r="E41" s="113">
        <v>50076</v>
      </c>
      <c r="F41" s="113">
        <v>79218</v>
      </c>
      <c r="G41" s="113">
        <v>21771</v>
      </c>
    </row>
    <row r="42" spans="1:7" ht="12.75">
      <c r="A42" s="115">
        <v>33</v>
      </c>
      <c r="B42" s="116" t="s">
        <v>175</v>
      </c>
      <c r="C42" s="116">
        <v>3997936</v>
      </c>
      <c r="D42" s="116">
        <v>793329</v>
      </c>
      <c r="E42" s="116">
        <v>107162</v>
      </c>
      <c r="F42" s="116">
        <v>167870</v>
      </c>
      <c r="G42" s="116">
        <v>37331</v>
      </c>
    </row>
    <row r="43" spans="1:7" ht="12.75">
      <c r="A43" s="112">
        <v>34</v>
      </c>
      <c r="B43" s="113" t="s">
        <v>176</v>
      </c>
      <c r="C43" s="113">
        <v>2001275</v>
      </c>
      <c r="D43" s="113">
        <v>440312</v>
      </c>
      <c r="E43" s="113">
        <v>39376</v>
      </c>
      <c r="F43" s="113">
        <v>66274</v>
      </c>
      <c r="G43" s="113">
        <v>18227</v>
      </c>
    </row>
    <row r="44" spans="1:7" ht="12.75">
      <c r="A44" s="115">
        <v>35</v>
      </c>
      <c r="B44" s="116" t="s">
        <v>177</v>
      </c>
      <c r="C44" s="116">
        <v>4227245</v>
      </c>
      <c r="D44" s="116">
        <v>990000</v>
      </c>
      <c r="E44" s="116">
        <v>95016</v>
      </c>
      <c r="F44" s="116">
        <v>163161</v>
      </c>
      <c r="G44" s="116">
        <v>41165</v>
      </c>
    </row>
    <row r="45" spans="1:7" ht="12.75">
      <c r="A45" s="112">
        <v>36</v>
      </c>
      <c r="B45" s="113" t="s">
        <v>178</v>
      </c>
      <c r="C45" s="113">
        <v>2281168</v>
      </c>
      <c r="D45" s="113">
        <v>577500</v>
      </c>
      <c r="E45" s="113">
        <v>59920</v>
      </c>
      <c r="F45" s="113">
        <v>96896</v>
      </c>
      <c r="G45" s="113">
        <v>24808</v>
      </c>
    </row>
    <row r="46" spans="1:7" ht="12.75">
      <c r="A46" s="115">
        <v>37</v>
      </c>
      <c r="B46" s="116" t="s">
        <v>179</v>
      </c>
      <c r="C46" s="116">
        <v>1979905</v>
      </c>
      <c r="D46" s="116">
        <v>422942</v>
      </c>
      <c r="E46" s="116">
        <v>47508</v>
      </c>
      <c r="F46" s="116">
        <v>83353</v>
      </c>
      <c r="G46" s="116">
        <v>21216</v>
      </c>
    </row>
    <row r="47" spans="1:7" ht="12.75">
      <c r="A47" s="112">
        <v>38</v>
      </c>
      <c r="B47" s="113" t="s">
        <v>180</v>
      </c>
      <c r="C47" s="113">
        <v>2735819</v>
      </c>
      <c r="D47" s="113">
        <v>662181</v>
      </c>
      <c r="E47" s="113">
        <v>44724</v>
      </c>
      <c r="F47" s="113">
        <v>105645</v>
      </c>
      <c r="G47" s="113">
        <v>28268</v>
      </c>
    </row>
    <row r="48" spans="1:7" ht="12.75">
      <c r="A48" s="115">
        <v>39</v>
      </c>
      <c r="B48" s="116" t="s">
        <v>181</v>
      </c>
      <c r="C48" s="116">
        <v>4583109</v>
      </c>
      <c r="D48" s="116">
        <v>968557</v>
      </c>
      <c r="E48" s="116">
        <v>109140</v>
      </c>
      <c r="F48" s="116">
        <v>183893</v>
      </c>
      <c r="G48" s="116">
        <v>47957</v>
      </c>
    </row>
    <row r="49" spans="1:7" ht="12.75">
      <c r="A49" s="112">
        <v>40</v>
      </c>
      <c r="B49" s="113" t="s">
        <v>182</v>
      </c>
      <c r="C49" s="113">
        <v>14943096</v>
      </c>
      <c r="D49" s="113">
        <v>2578138</v>
      </c>
      <c r="E49" s="113">
        <v>375356</v>
      </c>
      <c r="F49" s="113">
        <v>652194</v>
      </c>
      <c r="G49" s="113">
        <v>157617</v>
      </c>
    </row>
    <row r="50" spans="1:7" ht="12.75">
      <c r="A50" s="115">
        <v>41</v>
      </c>
      <c r="B50" s="116" t="s">
        <v>183</v>
      </c>
      <c r="C50" s="116">
        <v>3273192</v>
      </c>
      <c r="D50" s="116">
        <v>813147</v>
      </c>
      <c r="E50" s="116">
        <v>85172</v>
      </c>
      <c r="F50" s="116">
        <v>140362</v>
      </c>
      <c r="G50" s="116">
        <v>31180</v>
      </c>
    </row>
    <row r="51" spans="1:7" ht="12.75">
      <c r="A51" s="112">
        <v>42</v>
      </c>
      <c r="B51" s="113" t="s">
        <v>184</v>
      </c>
      <c r="C51" s="113">
        <v>2347881</v>
      </c>
      <c r="D51" s="113">
        <v>510696</v>
      </c>
      <c r="E51" s="113">
        <v>55212</v>
      </c>
      <c r="F51" s="113">
        <v>96363</v>
      </c>
      <c r="G51" s="113">
        <v>25250</v>
      </c>
    </row>
    <row r="52" spans="1:7" ht="12.75">
      <c r="A52" s="115">
        <v>43</v>
      </c>
      <c r="B52" s="116" t="s">
        <v>185</v>
      </c>
      <c r="C52" s="116">
        <v>1808152</v>
      </c>
      <c r="D52" s="116">
        <v>407489</v>
      </c>
      <c r="E52" s="116">
        <v>46224</v>
      </c>
      <c r="F52" s="116">
        <v>78203</v>
      </c>
      <c r="G52" s="116">
        <v>20989</v>
      </c>
    </row>
    <row r="53" spans="1:7" ht="12.75">
      <c r="A53" s="112">
        <v>44</v>
      </c>
      <c r="B53" s="113" t="s">
        <v>186</v>
      </c>
      <c r="C53" s="113">
        <v>2774965</v>
      </c>
      <c r="D53" s="113">
        <v>577270</v>
      </c>
      <c r="E53" s="113">
        <v>63344</v>
      </c>
      <c r="F53" s="113">
        <v>112959</v>
      </c>
      <c r="G53" s="113">
        <v>28549</v>
      </c>
    </row>
    <row r="54" spans="1:7" ht="12.75">
      <c r="A54" s="115">
        <v>45</v>
      </c>
      <c r="B54" s="116" t="s">
        <v>187</v>
      </c>
      <c r="C54" s="116">
        <v>4529523</v>
      </c>
      <c r="D54" s="116">
        <v>825000</v>
      </c>
      <c r="E54" s="116">
        <v>102720</v>
      </c>
      <c r="F54" s="116">
        <v>168314</v>
      </c>
      <c r="G54" s="116">
        <v>40523</v>
      </c>
    </row>
    <row r="55" spans="1:7" ht="12.75">
      <c r="A55" s="112">
        <v>46</v>
      </c>
      <c r="B55" s="113" t="s">
        <v>188</v>
      </c>
      <c r="C55" s="113">
        <v>3339565</v>
      </c>
      <c r="D55" s="113">
        <v>577500</v>
      </c>
      <c r="E55" s="113">
        <v>76184</v>
      </c>
      <c r="F55" s="113">
        <v>122799</v>
      </c>
      <c r="G55" s="113">
        <v>29851</v>
      </c>
    </row>
    <row r="56" spans="1:7" ht="12.75">
      <c r="A56" s="115">
        <v>47</v>
      </c>
      <c r="B56" s="116" t="s">
        <v>189</v>
      </c>
      <c r="C56" s="116">
        <v>2706077</v>
      </c>
      <c r="D56" s="116">
        <v>577500</v>
      </c>
      <c r="E56" s="116">
        <v>65912</v>
      </c>
      <c r="F56" s="116">
        <v>116586</v>
      </c>
      <c r="G56" s="116">
        <v>28436</v>
      </c>
    </row>
    <row r="57" spans="1:7" ht="12.75">
      <c r="A57" s="112">
        <v>48</v>
      </c>
      <c r="B57" s="113" t="s">
        <v>190</v>
      </c>
      <c r="C57" s="113">
        <v>8446409</v>
      </c>
      <c r="D57" s="113">
        <v>3265907</v>
      </c>
      <c r="E57" s="113">
        <v>123264</v>
      </c>
      <c r="F57" s="113">
        <v>237780</v>
      </c>
      <c r="G57" s="113">
        <v>66476</v>
      </c>
    </row>
    <row r="58" spans="1:7" ht="12.75">
      <c r="A58" s="115">
        <v>49</v>
      </c>
      <c r="B58" s="116" t="s">
        <v>191</v>
      </c>
      <c r="C58" s="116">
        <v>9320187</v>
      </c>
      <c r="D58" s="116">
        <v>1897500</v>
      </c>
      <c r="E58" s="116">
        <v>202444</v>
      </c>
      <c r="F58" s="116">
        <v>366199</v>
      </c>
      <c r="G58" s="116">
        <v>93942</v>
      </c>
    </row>
    <row r="59" spans="1:7" ht="12.75">
      <c r="A59" s="112">
        <v>2264</v>
      </c>
      <c r="B59" s="113" t="s">
        <v>192</v>
      </c>
      <c r="C59" s="113">
        <v>478883</v>
      </c>
      <c r="D59" s="113">
        <v>112518</v>
      </c>
      <c r="E59" s="113">
        <v>8988</v>
      </c>
      <c r="F59" s="113">
        <v>17582</v>
      </c>
      <c r="G59" s="113">
        <v>4278</v>
      </c>
    </row>
    <row r="60" spans="1:7" ht="12.75">
      <c r="A60" s="115">
        <v>2309</v>
      </c>
      <c r="B60" s="116" t="s">
        <v>193</v>
      </c>
      <c r="C60" s="116">
        <v>839985</v>
      </c>
      <c r="D60" s="116">
        <v>82500</v>
      </c>
      <c r="E60" s="116">
        <v>0</v>
      </c>
      <c r="F60" s="116">
        <v>24872</v>
      </c>
      <c r="G60" s="116">
        <v>6663</v>
      </c>
    </row>
    <row r="61" spans="1:7" ht="12.75">
      <c r="A61" s="112">
        <v>2312</v>
      </c>
      <c r="B61" s="113" t="s">
        <v>194</v>
      </c>
      <c r="C61" s="113">
        <v>692730</v>
      </c>
      <c r="D61" s="113">
        <v>201751</v>
      </c>
      <c r="E61" s="113">
        <v>0</v>
      </c>
      <c r="F61" s="113">
        <v>20232</v>
      </c>
      <c r="G61" s="113">
        <v>4500</v>
      </c>
    </row>
    <row r="62" spans="1:7" ht="12.75">
      <c r="A62" s="115">
        <v>2355</v>
      </c>
      <c r="B62" s="116" t="s">
        <v>196</v>
      </c>
      <c r="C62" s="116">
        <v>8419459</v>
      </c>
      <c r="D62" s="116">
        <v>1072500</v>
      </c>
      <c r="E62" s="116">
        <v>166492</v>
      </c>
      <c r="F62" s="116">
        <v>299448</v>
      </c>
      <c r="G62" s="116">
        <v>64146</v>
      </c>
    </row>
    <row r="63" spans="1:7" ht="12.75">
      <c r="A63" s="112">
        <v>2439</v>
      </c>
      <c r="B63" s="113" t="s">
        <v>197</v>
      </c>
      <c r="C63" s="113">
        <v>357956</v>
      </c>
      <c r="D63" s="113">
        <v>78865</v>
      </c>
      <c r="E63" s="113">
        <v>5866</v>
      </c>
      <c r="F63" s="113">
        <v>12928</v>
      </c>
      <c r="G63" s="113">
        <v>3605</v>
      </c>
    </row>
    <row r="64" spans="1:7" ht="12.75">
      <c r="A64" s="115">
        <v>2460</v>
      </c>
      <c r="B64" s="116" t="s">
        <v>198</v>
      </c>
      <c r="C64" s="116">
        <v>812176</v>
      </c>
      <c r="D64" s="116">
        <v>165000</v>
      </c>
      <c r="E64" s="116">
        <v>15836</v>
      </c>
      <c r="F64" s="116">
        <v>26974</v>
      </c>
      <c r="G64" s="116">
        <v>6861</v>
      </c>
    </row>
    <row r="65" spans="1:7" ht="12.75">
      <c r="A65" s="112">
        <v>3000</v>
      </c>
      <c r="B65" s="113" t="s">
        <v>199</v>
      </c>
      <c r="C65" s="113">
        <v>0</v>
      </c>
      <c r="D65" s="113">
        <v>0</v>
      </c>
      <c r="E65" s="113">
        <v>0</v>
      </c>
      <c r="F65" s="113">
        <v>0</v>
      </c>
      <c r="G65" s="113">
        <v>0</v>
      </c>
    </row>
    <row r="66" ht="4.5" customHeight="1"/>
    <row r="67" spans="1:7" ht="12.75">
      <c r="A67" s="119"/>
      <c r="B67" s="24" t="s">
        <v>200</v>
      </c>
      <c r="C67" s="24">
        <f>SUM(C11:C65)</f>
        <v>369646527</v>
      </c>
      <c r="D67" s="24">
        <f>SUM(D11:D65)</f>
        <v>75567708</v>
      </c>
      <c r="E67" s="24">
        <f>SUM(E11:E65)</f>
        <v>8829677</v>
      </c>
      <c r="F67" s="24">
        <f>SUM(F11:F65)</f>
        <v>15279642</v>
      </c>
      <c r="G67" s="24">
        <f>SUM(G11:G65)</f>
        <v>3686229</v>
      </c>
    </row>
    <row r="68" ht="4.5" customHeight="1"/>
    <row r="69" spans="1:7" ht="12.75">
      <c r="A69" s="115">
        <v>2155</v>
      </c>
      <c r="B69" s="116" t="s">
        <v>201</v>
      </c>
      <c r="C69" s="116">
        <v>43134</v>
      </c>
      <c r="D69" s="116">
        <v>0</v>
      </c>
      <c r="E69" s="116">
        <v>5564</v>
      </c>
      <c r="F69" s="116">
        <v>8836</v>
      </c>
      <c r="G69" s="116">
        <v>2513</v>
      </c>
    </row>
    <row r="70" spans="1:7" ht="12.75">
      <c r="A70" s="112">
        <v>2408</v>
      </c>
      <c r="B70" s="113" t="s">
        <v>203</v>
      </c>
      <c r="C70" s="113">
        <v>95324</v>
      </c>
      <c r="D70" s="113">
        <v>0</v>
      </c>
      <c r="E70" s="113">
        <v>16264</v>
      </c>
      <c r="F70" s="113">
        <v>26426</v>
      </c>
      <c r="G70" s="113">
        <v>6957</v>
      </c>
    </row>
    <row r="71" spans="3:7" ht="6.75" customHeight="1">
      <c r="C71" s="20"/>
      <c r="D71" s="20"/>
      <c r="E71" s="20"/>
      <c r="G71" s="20"/>
    </row>
    <row r="72" spans="1:8" ht="12" customHeight="1">
      <c r="A72" s="63" t="s">
        <v>327</v>
      </c>
      <c r="B72" s="312" t="s">
        <v>476</v>
      </c>
      <c r="D72" s="140"/>
      <c r="E72" s="140"/>
      <c r="F72" s="140"/>
      <c r="G72" s="140"/>
      <c r="H72" s="141"/>
    </row>
    <row r="73" spans="1:8" ht="12" customHeight="1">
      <c r="A73" s="5"/>
      <c r="B73" s="312" t="s">
        <v>496</v>
      </c>
      <c r="D73" s="140"/>
      <c r="E73" s="140"/>
      <c r="F73" s="140"/>
      <c r="G73" s="140"/>
      <c r="H73" s="141"/>
    </row>
    <row r="74" spans="1:8" ht="12" customHeight="1">
      <c r="A74" s="5"/>
      <c r="B74" s="312" t="s">
        <v>477</v>
      </c>
      <c r="D74" s="140"/>
      <c r="E74" s="140"/>
      <c r="F74" s="140"/>
      <c r="G74" s="140"/>
      <c r="H74" s="141"/>
    </row>
    <row r="75" spans="1:7" ht="12" customHeight="1">
      <c r="A75" s="5"/>
      <c r="B75" s="5"/>
      <c r="C75" s="20"/>
      <c r="D75" s="148"/>
      <c r="E75" s="148"/>
      <c r="F75" s="148"/>
      <c r="G75" s="148"/>
    </row>
    <row r="76" spans="1:7" ht="12" customHeight="1">
      <c r="A76" s="5"/>
      <c r="B76" s="5"/>
      <c r="C76" s="20"/>
      <c r="D76" s="20"/>
      <c r="E76" s="20"/>
      <c r="F76" s="20"/>
      <c r="G76" s="20"/>
    </row>
    <row r="77" spans="3:7" ht="12" customHeight="1">
      <c r="C77" s="20"/>
      <c r="D77" s="20"/>
      <c r="E77" s="20"/>
      <c r="F77" s="20"/>
      <c r="G77" s="20"/>
    </row>
    <row r="78" spans="4:7" ht="12.75">
      <c r="D78" s="20"/>
      <c r="E78" s="20"/>
      <c r="F78" s="20"/>
      <c r="G78" s="20"/>
    </row>
  </sheetData>
  <printOptions/>
  <pageMargins left="0.5905511811023623" right="0" top="0.5905511811023623" bottom="0" header="0.31496062992125984" footer="0"/>
  <pageSetup fitToHeight="1" fitToWidth="1" horizontalDpi="600" verticalDpi="600" orientation="portrait" scale="80" r:id="rId1"/>
  <headerFooter alignWithMargins="0">
    <oddHeader>&amp;C&amp;"Times New Roman,Bold"&amp;12&amp;A</oddHeader>
  </headerFooter>
</worksheet>
</file>

<file path=xl/worksheets/sheet48.xml><?xml version="1.0" encoding="utf-8"?>
<worksheet xmlns="http://schemas.openxmlformats.org/spreadsheetml/2006/main" xmlns:r="http://schemas.openxmlformats.org/officeDocument/2006/relationships">
  <sheetPr codeName="Sheet47">
    <pageSetUpPr fitToPage="1"/>
  </sheetPr>
  <dimension ref="A1:H77"/>
  <sheetViews>
    <sheetView showGridLines="0" showZeros="0" workbookViewId="0" topLeftCell="A1">
      <selection activeCell="A1" sqref="A1"/>
    </sheetView>
  </sheetViews>
  <sheetFormatPr defaultColWidth="19.83203125" defaultRowHeight="12"/>
  <cols>
    <col min="1" max="1" width="6.83203125" style="97" customWidth="1"/>
    <col min="2" max="2" width="35.83203125" style="97" customWidth="1"/>
    <col min="3" max="6" width="19.83203125" style="97" customWidth="1"/>
    <col min="7" max="7" width="17.83203125" style="97" customWidth="1"/>
    <col min="8" max="16384" width="19.83203125" style="97" customWidth="1"/>
  </cols>
  <sheetData>
    <row r="1" spans="1:7" ht="6.75" customHeight="1">
      <c r="A1" s="20"/>
      <c r="B1" s="95"/>
      <c r="C1" s="95"/>
      <c r="D1" s="95"/>
      <c r="E1" s="95"/>
      <c r="F1" s="95"/>
      <c r="G1" s="95"/>
    </row>
    <row r="2" spans="1:7" ht="12.75">
      <c r="A2" s="10"/>
      <c r="B2" s="123"/>
      <c r="C2" s="124" t="str">
        <f>REVYEAR</f>
        <v>ANALYSIS OF OPERATING FUND REVENUE: 1997/98 ACTUAL</v>
      </c>
      <c r="D2" s="124"/>
      <c r="E2" s="2"/>
      <c r="F2" s="2"/>
      <c r="G2" s="125" t="s">
        <v>206</v>
      </c>
    </row>
    <row r="3" spans="1:7" ht="12.75">
      <c r="A3" s="11"/>
      <c r="B3" s="126"/>
      <c r="C3" s="95"/>
      <c r="D3" s="95"/>
      <c r="E3" s="95"/>
      <c r="F3" s="95"/>
      <c r="G3" s="95"/>
    </row>
    <row r="4" spans="1:6" ht="12.75">
      <c r="A4" s="9"/>
      <c r="C4" s="128" t="s">
        <v>214</v>
      </c>
      <c r="D4" s="149"/>
      <c r="E4" s="129"/>
      <c r="F4" s="130"/>
    </row>
    <row r="5" spans="1:6" ht="12.75">
      <c r="A5" s="9"/>
      <c r="C5" s="131" t="s">
        <v>216</v>
      </c>
      <c r="D5" s="150"/>
      <c r="E5" s="132"/>
      <c r="F5" s="133"/>
    </row>
    <row r="6" spans="1:6" ht="12.75">
      <c r="A6" s="9"/>
      <c r="C6" s="144" t="s">
        <v>219</v>
      </c>
      <c r="D6" s="151"/>
      <c r="E6" s="144" t="s">
        <v>220</v>
      </c>
      <c r="F6" s="152"/>
    </row>
    <row r="7" spans="1:6" ht="12.75">
      <c r="A7" s="20"/>
      <c r="C7" s="134" t="s">
        <v>231</v>
      </c>
      <c r="D7" s="134" t="s">
        <v>79</v>
      </c>
      <c r="E7" s="136"/>
      <c r="F7" s="54"/>
    </row>
    <row r="8" spans="1:6" ht="12.75">
      <c r="A8" s="109"/>
      <c r="B8" s="54"/>
      <c r="C8" s="137" t="s">
        <v>247</v>
      </c>
      <c r="D8" s="137" t="s">
        <v>253</v>
      </c>
      <c r="E8" s="137" t="s">
        <v>247</v>
      </c>
      <c r="F8" s="137" t="s">
        <v>97</v>
      </c>
    </row>
    <row r="9" spans="1:6" ht="12.75">
      <c r="A9" s="60" t="s">
        <v>121</v>
      </c>
      <c r="B9" s="61" t="s">
        <v>122</v>
      </c>
      <c r="C9" s="139" t="s">
        <v>285</v>
      </c>
      <c r="D9" s="139" t="s">
        <v>278</v>
      </c>
      <c r="E9" s="139" t="s">
        <v>286</v>
      </c>
      <c r="F9" s="139" t="s">
        <v>287</v>
      </c>
    </row>
    <row r="10" spans="1:7" ht="4.5" customHeight="1">
      <c r="A10" s="86"/>
      <c r="B10" s="86"/>
      <c r="C10" s="95"/>
      <c r="D10" s="95"/>
      <c r="E10" s="95"/>
      <c r="F10" s="95"/>
      <c r="G10" s="95"/>
    </row>
    <row r="11" spans="1:6" ht="12.75">
      <c r="A11" s="112">
        <v>1</v>
      </c>
      <c r="B11" s="113" t="s">
        <v>144</v>
      </c>
      <c r="C11" s="113">
        <v>7142464</v>
      </c>
      <c r="D11" s="113">
        <f>SUM('- 56 -'!C11:G11,C11)</f>
        <v>82451181</v>
      </c>
      <c r="E11" s="113">
        <v>8096232</v>
      </c>
      <c r="F11" s="113">
        <v>5781480</v>
      </c>
    </row>
    <row r="12" spans="1:6" ht="12.75">
      <c r="A12" s="115">
        <v>2</v>
      </c>
      <c r="B12" s="116" t="s">
        <v>145</v>
      </c>
      <c r="C12" s="116">
        <v>2128444</v>
      </c>
      <c r="D12" s="116">
        <f>SUM('- 56 -'!C12:G12,C12)</f>
        <v>22699602</v>
      </c>
      <c r="E12" s="116">
        <v>2806794</v>
      </c>
      <c r="F12" s="116">
        <v>356925</v>
      </c>
    </row>
    <row r="13" spans="1:6" ht="12.75">
      <c r="A13" s="112">
        <v>3</v>
      </c>
      <c r="B13" s="113" t="s">
        <v>146</v>
      </c>
      <c r="C13" s="113">
        <v>1484732</v>
      </c>
      <c r="D13" s="113">
        <f>SUM('- 56 -'!C13:G13,C13)</f>
        <v>16282817</v>
      </c>
      <c r="E13" s="113">
        <v>1422174</v>
      </c>
      <c r="F13" s="113">
        <v>162436</v>
      </c>
    </row>
    <row r="14" spans="1:6" ht="12.75">
      <c r="A14" s="115">
        <v>4</v>
      </c>
      <c r="B14" s="116" t="s">
        <v>147</v>
      </c>
      <c r="C14" s="116">
        <v>1117508</v>
      </c>
      <c r="D14" s="116">
        <f>SUM('- 56 -'!C14:G14,C14)</f>
        <v>12890855</v>
      </c>
      <c r="E14" s="116">
        <v>1029432</v>
      </c>
      <c r="F14" s="116">
        <v>164519</v>
      </c>
    </row>
    <row r="15" spans="1:6" ht="12.75">
      <c r="A15" s="112">
        <v>5</v>
      </c>
      <c r="B15" s="113" t="s">
        <v>148</v>
      </c>
      <c r="C15" s="113">
        <v>1650796</v>
      </c>
      <c r="D15" s="113">
        <f>SUM('- 56 -'!C15:G15,C15)</f>
        <v>17331029</v>
      </c>
      <c r="E15" s="113">
        <v>1302498</v>
      </c>
      <c r="F15" s="113">
        <v>115235</v>
      </c>
    </row>
    <row r="16" spans="1:6" ht="12.75">
      <c r="A16" s="115">
        <v>6</v>
      </c>
      <c r="B16" s="116" t="s">
        <v>149</v>
      </c>
      <c r="C16" s="116">
        <v>2275248</v>
      </c>
      <c r="D16" s="116">
        <f>SUM('- 56 -'!C16:G16,C16)</f>
        <v>27708883</v>
      </c>
      <c r="E16" s="116">
        <v>2297244</v>
      </c>
      <c r="F16" s="116">
        <v>409258</v>
      </c>
    </row>
    <row r="17" spans="1:6" ht="12.75">
      <c r="A17" s="112">
        <v>8</v>
      </c>
      <c r="B17" s="113" t="s">
        <v>150</v>
      </c>
      <c r="C17" s="113">
        <v>226412</v>
      </c>
      <c r="D17" s="113">
        <f>SUM('- 56 -'!C17:G17,C17)</f>
        <v>2316797</v>
      </c>
      <c r="E17" s="113">
        <v>320730</v>
      </c>
      <c r="F17" s="113">
        <v>30773</v>
      </c>
    </row>
    <row r="18" spans="1:6" ht="12.75">
      <c r="A18" s="115">
        <v>9</v>
      </c>
      <c r="B18" s="116" t="s">
        <v>151</v>
      </c>
      <c r="C18" s="17">
        <v>3016972</v>
      </c>
      <c r="D18" s="116">
        <f>SUM('- 56 -'!C18:G18,C18)</f>
        <v>36948124</v>
      </c>
      <c r="E18" s="116">
        <v>3624228</v>
      </c>
      <c r="F18" s="116">
        <v>378553</v>
      </c>
    </row>
    <row r="19" spans="1:6" ht="12.75">
      <c r="A19" s="112">
        <v>10</v>
      </c>
      <c r="B19" s="113" t="s">
        <v>152</v>
      </c>
      <c r="C19" s="113">
        <v>2086072</v>
      </c>
      <c r="D19" s="113">
        <f>SUM('- 56 -'!C19:G19,C19)</f>
        <v>25306581</v>
      </c>
      <c r="E19" s="113">
        <v>2568510</v>
      </c>
      <c r="F19" s="113">
        <v>219769</v>
      </c>
    </row>
    <row r="20" spans="1:6" ht="12.75">
      <c r="A20" s="115">
        <v>11</v>
      </c>
      <c r="B20" s="116" t="s">
        <v>153</v>
      </c>
      <c r="C20" s="116">
        <v>1096108</v>
      </c>
      <c r="D20" s="116">
        <f>SUM('- 56 -'!C20:G20,C20)</f>
        <v>12627742</v>
      </c>
      <c r="E20" s="116">
        <v>1172274</v>
      </c>
      <c r="F20" s="116">
        <v>77110</v>
      </c>
    </row>
    <row r="21" spans="1:6" ht="12.75">
      <c r="A21" s="112">
        <v>12</v>
      </c>
      <c r="B21" s="113" t="s">
        <v>154</v>
      </c>
      <c r="C21" s="113">
        <v>1871644</v>
      </c>
      <c r="D21" s="113">
        <f>SUM('- 56 -'!C21:G21,C21)</f>
        <v>22557367</v>
      </c>
      <c r="E21" s="113">
        <v>1738986</v>
      </c>
      <c r="F21" s="113">
        <v>153136</v>
      </c>
    </row>
    <row r="22" spans="1:6" ht="12.75">
      <c r="A22" s="115">
        <v>13</v>
      </c>
      <c r="B22" s="116" t="s">
        <v>155</v>
      </c>
      <c r="C22" s="116">
        <v>686940</v>
      </c>
      <c r="D22" s="116">
        <f>SUM('- 56 -'!C22:G22,C22)</f>
        <v>8131570</v>
      </c>
      <c r="E22" s="116">
        <v>556044</v>
      </c>
      <c r="F22" s="116">
        <v>89937</v>
      </c>
    </row>
    <row r="23" spans="1:6" ht="12.75">
      <c r="A23" s="112">
        <v>14</v>
      </c>
      <c r="B23" s="113" t="s">
        <v>156</v>
      </c>
      <c r="C23" s="113">
        <v>897516</v>
      </c>
      <c r="D23" s="113">
        <f>SUM('- 56 -'!C23:G23,C23)</f>
        <v>11060907</v>
      </c>
      <c r="E23" s="113">
        <v>864582</v>
      </c>
      <c r="F23" s="113">
        <v>58503</v>
      </c>
    </row>
    <row r="24" spans="1:6" ht="12.75">
      <c r="A24" s="115">
        <v>15</v>
      </c>
      <c r="B24" s="116" t="s">
        <v>157</v>
      </c>
      <c r="C24" s="116">
        <v>1114984</v>
      </c>
      <c r="D24" s="116">
        <f>SUM('- 56 -'!C24:G24,C24)</f>
        <v>16063001</v>
      </c>
      <c r="E24" s="116">
        <v>930168</v>
      </c>
      <c r="F24" s="116">
        <v>83795</v>
      </c>
    </row>
    <row r="25" spans="1:6" ht="12.75">
      <c r="A25" s="112">
        <v>16</v>
      </c>
      <c r="B25" s="113" t="s">
        <v>158</v>
      </c>
      <c r="C25" s="113">
        <v>172484</v>
      </c>
      <c r="D25" s="113">
        <f>SUM('- 56 -'!C25:G25,C25)</f>
        <v>2281617</v>
      </c>
      <c r="E25" s="113">
        <v>242982</v>
      </c>
      <c r="F25" s="113">
        <v>11140</v>
      </c>
    </row>
    <row r="26" spans="1:6" ht="12.75">
      <c r="A26" s="115">
        <v>17</v>
      </c>
      <c r="B26" s="116" t="s">
        <v>159</v>
      </c>
      <c r="C26" s="116">
        <v>130112</v>
      </c>
      <c r="D26" s="116">
        <f>SUM('- 56 -'!C26:G26,C26)</f>
        <v>1500642</v>
      </c>
      <c r="E26" s="116">
        <v>168120</v>
      </c>
      <c r="F26" s="116">
        <v>11895</v>
      </c>
    </row>
    <row r="27" spans="1:6" ht="12.75">
      <c r="A27" s="112">
        <v>18</v>
      </c>
      <c r="B27" s="113" t="s">
        <v>160</v>
      </c>
      <c r="C27" s="113">
        <v>351270</v>
      </c>
      <c r="D27" s="113">
        <f>SUM('- 56 -'!C27:G27,C27)</f>
        <v>4277420</v>
      </c>
      <c r="E27" s="113">
        <v>300762</v>
      </c>
      <c r="F27" s="113">
        <v>27637</v>
      </c>
    </row>
    <row r="28" spans="1:6" ht="12.75">
      <c r="A28" s="115">
        <v>19</v>
      </c>
      <c r="B28" s="116" t="s">
        <v>161</v>
      </c>
      <c r="C28" s="116">
        <v>412592</v>
      </c>
      <c r="D28" s="116">
        <f>SUM('- 56 -'!C28:G28,C28)</f>
        <v>5014655</v>
      </c>
      <c r="E28" s="116">
        <v>520050</v>
      </c>
      <c r="F28" s="116">
        <v>60574</v>
      </c>
    </row>
    <row r="29" spans="1:6" ht="12.75">
      <c r="A29" s="112">
        <v>20</v>
      </c>
      <c r="B29" s="113" t="s">
        <v>162</v>
      </c>
      <c r="C29" s="113">
        <v>246956</v>
      </c>
      <c r="D29" s="113">
        <f>SUM('- 56 -'!C29:G29,C29)</f>
        <v>3197262</v>
      </c>
      <c r="E29" s="113">
        <v>261510</v>
      </c>
      <c r="F29" s="113">
        <v>38592</v>
      </c>
    </row>
    <row r="30" spans="1:6" ht="12.75">
      <c r="A30" s="115">
        <v>21</v>
      </c>
      <c r="B30" s="116" t="s">
        <v>163</v>
      </c>
      <c r="C30" s="116">
        <v>839736</v>
      </c>
      <c r="D30" s="116">
        <f>SUM('- 56 -'!C30:G30,C30)</f>
        <v>10194117</v>
      </c>
      <c r="E30" s="116">
        <v>754698</v>
      </c>
      <c r="F30" s="116">
        <v>51286</v>
      </c>
    </row>
    <row r="31" spans="1:6" ht="12.75">
      <c r="A31" s="112">
        <v>22</v>
      </c>
      <c r="B31" s="113" t="s">
        <v>164</v>
      </c>
      <c r="C31" s="113">
        <v>424148</v>
      </c>
      <c r="D31" s="113">
        <f>SUM('- 56 -'!C31:G31,C31)</f>
        <v>4859502</v>
      </c>
      <c r="E31" s="113">
        <v>473418</v>
      </c>
      <c r="F31" s="113">
        <v>27976</v>
      </c>
    </row>
    <row r="32" spans="1:6" ht="12.75">
      <c r="A32" s="115">
        <v>23</v>
      </c>
      <c r="B32" s="116" t="s">
        <v>165</v>
      </c>
      <c r="C32" s="116">
        <v>330844</v>
      </c>
      <c r="D32" s="116">
        <f>SUM('- 56 -'!C32:G32,C32)</f>
        <v>4405688</v>
      </c>
      <c r="E32" s="116">
        <v>348678</v>
      </c>
      <c r="F32" s="116">
        <v>57051</v>
      </c>
    </row>
    <row r="33" spans="1:6" ht="12.75">
      <c r="A33" s="112">
        <v>24</v>
      </c>
      <c r="B33" s="113" t="s">
        <v>166</v>
      </c>
      <c r="C33" s="113">
        <v>870980</v>
      </c>
      <c r="D33" s="113">
        <f>SUM('- 56 -'!C33:G33,C33)</f>
        <v>10687435</v>
      </c>
      <c r="E33" s="113">
        <v>901410</v>
      </c>
      <c r="F33" s="113">
        <v>81610</v>
      </c>
    </row>
    <row r="34" spans="1:6" ht="12.75">
      <c r="A34" s="115">
        <v>25</v>
      </c>
      <c r="B34" s="116" t="s">
        <v>167</v>
      </c>
      <c r="C34" s="116">
        <v>370648</v>
      </c>
      <c r="D34" s="116">
        <f>SUM('- 56 -'!C34:G34,C34)</f>
        <v>4505633</v>
      </c>
      <c r="E34" s="116">
        <v>294582</v>
      </c>
      <c r="F34" s="116">
        <v>32393</v>
      </c>
    </row>
    <row r="35" spans="1:6" ht="12.75">
      <c r="A35" s="112">
        <v>26</v>
      </c>
      <c r="B35" s="113" t="s">
        <v>168</v>
      </c>
      <c r="C35" s="113">
        <v>626164</v>
      </c>
      <c r="D35" s="113">
        <f>SUM('- 56 -'!C35:G35,C35)</f>
        <v>7749955</v>
      </c>
      <c r="E35" s="113">
        <v>594060</v>
      </c>
      <c r="F35" s="113">
        <v>43661</v>
      </c>
    </row>
    <row r="36" spans="1:6" ht="12.75">
      <c r="A36" s="115">
        <v>27</v>
      </c>
      <c r="B36" s="116" t="s">
        <v>169</v>
      </c>
      <c r="C36" s="116">
        <v>189176</v>
      </c>
      <c r="D36" s="116">
        <f>SUM('- 56 -'!C36:G36,C36)</f>
        <v>2631210</v>
      </c>
      <c r="E36" s="116">
        <v>168750</v>
      </c>
      <c r="F36" s="116">
        <v>19033</v>
      </c>
    </row>
    <row r="37" spans="1:6" ht="12.75">
      <c r="A37" s="112">
        <v>28</v>
      </c>
      <c r="B37" s="113" t="s">
        <v>170</v>
      </c>
      <c r="C37" s="113">
        <v>208008</v>
      </c>
      <c r="D37" s="113">
        <f>SUM('- 56 -'!C37:G37,C37)</f>
        <v>2843380</v>
      </c>
      <c r="E37" s="113">
        <v>159270</v>
      </c>
      <c r="F37" s="113">
        <v>25456</v>
      </c>
    </row>
    <row r="38" spans="1:6" ht="12.75">
      <c r="A38" s="115">
        <v>29</v>
      </c>
      <c r="B38" s="116" t="s">
        <v>171</v>
      </c>
      <c r="C38" s="116">
        <v>280340</v>
      </c>
      <c r="D38" s="116">
        <f>SUM('- 56 -'!C38:G38,C38)</f>
        <v>3926849</v>
      </c>
      <c r="E38" s="116">
        <v>255870</v>
      </c>
      <c r="F38" s="116">
        <v>22350</v>
      </c>
    </row>
    <row r="39" spans="1:6" ht="12.75">
      <c r="A39" s="112">
        <v>30</v>
      </c>
      <c r="B39" s="113" t="s">
        <v>172</v>
      </c>
      <c r="C39" s="113">
        <v>339404</v>
      </c>
      <c r="D39" s="113">
        <f>SUM('- 56 -'!C39:G39,C39)</f>
        <v>4148094</v>
      </c>
      <c r="E39" s="113">
        <v>444738</v>
      </c>
      <c r="F39" s="113">
        <v>36010</v>
      </c>
    </row>
    <row r="40" spans="1:6" ht="12.75">
      <c r="A40" s="115">
        <v>31</v>
      </c>
      <c r="B40" s="116" t="s">
        <v>173</v>
      </c>
      <c r="C40" s="116">
        <v>399324</v>
      </c>
      <c r="D40" s="116">
        <f>SUM('- 56 -'!C40:G40,C40)</f>
        <v>4886010</v>
      </c>
      <c r="E40" s="116">
        <v>267102</v>
      </c>
      <c r="F40" s="116">
        <v>24903</v>
      </c>
    </row>
    <row r="41" spans="1:6" ht="12.75">
      <c r="A41" s="112">
        <v>32</v>
      </c>
      <c r="B41" s="113" t="s">
        <v>174</v>
      </c>
      <c r="C41" s="113">
        <v>217852</v>
      </c>
      <c r="D41" s="113">
        <f>SUM('- 56 -'!C41:G41,C41)</f>
        <v>3146356</v>
      </c>
      <c r="E41" s="113">
        <v>218910</v>
      </c>
      <c r="F41" s="113">
        <v>34873</v>
      </c>
    </row>
    <row r="42" spans="1:6" ht="12.75">
      <c r="A42" s="115">
        <v>33</v>
      </c>
      <c r="B42" s="116" t="s">
        <v>175</v>
      </c>
      <c r="C42" s="116">
        <v>462668</v>
      </c>
      <c r="D42" s="116">
        <f>SUM('- 56 -'!C42:G42,C42)</f>
        <v>5566296</v>
      </c>
      <c r="E42" s="116">
        <v>503178</v>
      </c>
      <c r="F42" s="116">
        <v>44965</v>
      </c>
    </row>
    <row r="43" spans="1:6" ht="12.75">
      <c r="A43" s="112">
        <v>34</v>
      </c>
      <c r="B43" s="113" t="s">
        <v>176</v>
      </c>
      <c r="C43" s="113">
        <v>182328</v>
      </c>
      <c r="D43" s="113">
        <f>SUM('- 56 -'!C43:G43,C43)</f>
        <v>2747792</v>
      </c>
      <c r="E43" s="113">
        <v>177582</v>
      </c>
      <c r="F43" s="113">
        <v>44809</v>
      </c>
    </row>
    <row r="44" spans="1:6" ht="12.75">
      <c r="A44" s="115">
        <v>35</v>
      </c>
      <c r="B44" s="116" t="s">
        <v>177</v>
      </c>
      <c r="C44" s="116">
        <v>449400</v>
      </c>
      <c r="D44" s="116">
        <f>SUM('- 56 -'!C44:G44,C44)</f>
        <v>5965987</v>
      </c>
      <c r="E44" s="116">
        <v>447228</v>
      </c>
      <c r="F44" s="116">
        <v>44204</v>
      </c>
    </row>
    <row r="45" spans="1:6" ht="12.75">
      <c r="A45" s="112">
        <v>36</v>
      </c>
      <c r="B45" s="113" t="s">
        <v>178</v>
      </c>
      <c r="C45" s="113">
        <v>267072</v>
      </c>
      <c r="D45" s="113">
        <f>SUM('- 56 -'!C45:G45,C45)</f>
        <v>3307364</v>
      </c>
      <c r="E45" s="113">
        <v>153942</v>
      </c>
      <c r="F45" s="113">
        <v>17513</v>
      </c>
    </row>
    <row r="46" spans="1:6" ht="12.75">
      <c r="A46" s="115">
        <v>37</v>
      </c>
      <c r="B46" s="116" t="s">
        <v>179</v>
      </c>
      <c r="C46" s="116">
        <v>228980</v>
      </c>
      <c r="D46" s="116">
        <f>SUM('- 56 -'!C46:G46,C46)</f>
        <v>2783904</v>
      </c>
      <c r="E46" s="116">
        <v>188022</v>
      </c>
      <c r="F46" s="116">
        <v>25468</v>
      </c>
    </row>
    <row r="47" spans="1:6" ht="12.75">
      <c r="A47" s="112">
        <v>38</v>
      </c>
      <c r="B47" s="113" t="s">
        <v>180</v>
      </c>
      <c r="C47" s="113">
        <v>290612</v>
      </c>
      <c r="D47" s="113">
        <f>SUM('- 56 -'!C47:G47,C47)</f>
        <v>3867249</v>
      </c>
      <c r="E47" s="113">
        <v>261870</v>
      </c>
      <c r="F47" s="113">
        <v>28019</v>
      </c>
    </row>
    <row r="48" spans="1:6" ht="12.75">
      <c r="A48" s="115">
        <v>39</v>
      </c>
      <c r="B48" s="116" t="s">
        <v>181</v>
      </c>
      <c r="C48" s="116">
        <v>506324</v>
      </c>
      <c r="D48" s="116">
        <f>SUM('- 56 -'!C48:G48,C48)</f>
        <v>6398980</v>
      </c>
      <c r="E48" s="116">
        <v>452694</v>
      </c>
      <c r="F48" s="116">
        <v>50155</v>
      </c>
    </row>
    <row r="49" spans="1:6" ht="12.75">
      <c r="A49" s="112">
        <v>40</v>
      </c>
      <c r="B49" s="113" t="s">
        <v>182</v>
      </c>
      <c r="C49" s="113">
        <v>1796744</v>
      </c>
      <c r="D49" s="113">
        <f>SUM('- 56 -'!C49:G49,C49)</f>
        <v>20503145</v>
      </c>
      <c r="E49" s="113">
        <v>1827174</v>
      </c>
      <c r="F49" s="113">
        <v>542361</v>
      </c>
    </row>
    <row r="50" spans="1:6" ht="12.75">
      <c r="A50" s="115">
        <v>41</v>
      </c>
      <c r="B50" s="116" t="s">
        <v>183</v>
      </c>
      <c r="C50" s="116">
        <v>393760</v>
      </c>
      <c r="D50" s="116">
        <f>SUM('- 56 -'!C50:G50,C50)</f>
        <v>4736813</v>
      </c>
      <c r="E50" s="116">
        <v>363390</v>
      </c>
      <c r="F50" s="116">
        <v>41643</v>
      </c>
    </row>
    <row r="51" spans="1:6" ht="12.75">
      <c r="A51" s="112">
        <v>42</v>
      </c>
      <c r="B51" s="113" t="s">
        <v>184</v>
      </c>
      <c r="C51" s="113">
        <v>265788</v>
      </c>
      <c r="D51" s="113">
        <f>SUM('- 56 -'!C51:G51,C51)</f>
        <v>3301190</v>
      </c>
      <c r="E51" s="113">
        <v>216990</v>
      </c>
      <c r="F51" s="113">
        <v>20834</v>
      </c>
    </row>
    <row r="52" spans="1:6" ht="12.75">
      <c r="A52" s="115">
        <v>43</v>
      </c>
      <c r="B52" s="116" t="s">
        <v>185</v>
      </c>
      <c r="C52" s="116">
        <v>215284</v>
      </c>
      <c r="D52" s="116">
        <f>SUM('- 56 -'!C52:G52,C52)</f>
        <v>2576341</v>
      </c>
      <c r="E52" s="116">
        <v>157350</v>
      </c>
      <c r="F52" s="116">
        <v>13418</v>
      </c>
    </row>
    <row r="53" spans="1:6" ht="12.75">
      <c r="A53" s="112">
        <v>44</v>
      </c>
      <c r="B53" s="113" t="s">
        <v>186</v>
      </c>
      <c r="C53" s="113">
        <v>311584</v>
      </c>
      <c r="D53" s="113">
        <f>SUM('- 56 -'!C53:G53,C53)</f>
        <v>3868671</v>
      </c>
      <c r="E53" s="113">
        <v>305670</v>
      </c>
      <c r="F53" s="113">
        <v>25843</v>
      </c>
    </row>
    <row r="54" spans="1:6" ht="12.75">
      <c r="A54" s="115">
        <v>45</v>
      </c>
      <c r="B54" s="116" t="s">
        <v>187</v>
      </c>
      <c r="C54" s="116">
        <v>463096</v>
      </c>
      <c r="D54" s="116">
        <f>SUM('- 56 -'!C54:G54,C54)</f>
        <v>6129176</v>
      </c>
      <c r="E54" s="116">
        <v>538710</v>
      </c>
      <c r="F54" s="116">
        <v>59789</v>
      </c>
    </row>
    <row r="55" spans="1:6" ht="12.75">
      <c r="A55" s="112">
        <v>46</v>
      </c>
      <c r="B55" s="113" t="s">
        <v>188</v>
      </c>
      <c r="C55" s="113">
        <v>338548</v>
      </c>
      <c r="D55" s="113">
        <f>SUM('- 56 -'!C55:G55,C55)</f>
        <v>4484447</v>
      </c>
      <c r="E55" s="113">
        <v>362430</v>
      </c>
      <c r="F55" s="113">
        <v>28263</v>
      </c>
    </row>
    <row r="56" spans="1:6" ht="12.75">
      <c r="A56" s="115">
        <v>47</v>
      </c>
      <c r="B56" s="116" t="s">
        <v>189</v>
      </c>
      <c r="C56" s="116">
        <v>321428</v>
      </c>
      <c r="D56" s="116">
        <f>SUM('- 56 -'!C56:G56,C56)</f>
        <v>3815939</v>
      </c>
      <c r="E56" s="116">
        <v>322812</v>
      </c>
      <c r="F56" s="116">
        <v>20866</v>
      </c>
    </row>
    <row r="57" spans="1:6" ht="12.75">
      <c r="A57" s="112">
        <v>48</v>
      </c>
      <c r="B57" s="113" t="s">
        <v>190</v>
      </c>
      <c r="C57" s="113">
        <v>655268</v>
      </c>
      <c r="D57" s="113">
        <f>SUM('- 56 -'!C57:G57,C57)</f>
        <v>12795104</v>
      </c>
      <c r="E57" s="113">
        <v>411300</v>
      </c>
      <c r="F57" s="113">
        <v>363525</v>
      </c>
    </row>
    <row r="58" spans="1:6" ht="12.75">
      <c r="A58" s="115">
        <v>49</v>
      </c>
      <c r="B58" s="116" t="s">
        <v>191</v>
      </c>
      <c r="C58" s="116">
        <v>1008368</v>
      </c>
      <c r="D58" s="116">
        <f>SUM('- 56 -'!C58:G58,C58)</f>
        <v>12888640</v>
      </c>
      <c r="E58" s="116">
        <v>664374</v>
      </c>
      <c r="F58" s="116">
        <v>118618</v>
      </c>
    </row>
    <row r="59" spans="1:6" ht="12.75">
      <c r="A59" s="112">
        <v>2264</v>
      </c>
      <c r="B59" s="113" t="s">
        <v>192</v>
      </c>
      <c r="C59" s="113">
        <v>47936</v>
      </c>
      <c r="D59" s="113">
        <f>SUM('- 56 -'!C59:G59,C59)</f>
        <v>670185</v>
      </c>
      <c r="E59" s="113">
        <v>73349</v>
      </c>
      <c r="F59" s="113">
        <v>25087</v>
      </c>
    </row>
    <row r="60" spans="1:6" ht="12.75">
      <c r="A60" s="115">
        <v>2309</v>
      </c>
      <c r="B60" s="116" t="s">
        <v>193</v>
      </c>
      <c r="C60" s="116">
        <v>68480</v>
      </c>
      <c r="D60" s="116">
        <f>SUM('- 56 -'!C60:G60,C60)</f>
        <v>1022500</v>
      </c>
      <c r="E60" s="116">
        <v>45000</v>
      </c>
      <c r="F60" s="116">
        <v>11783</v>
      </c>
    </row>
    <row r="61" spans="1:6" ht="12.75">
      <c r="A61" s="112">
        <v>2312</v>
      </c>
      <c r="B61" s="113" t="s">
        <v>194</v>
      </c>
      <c r="C61" s="113">
        <v>56068</v>
      </c>
      <c r="D61" s="113">
        <f>SUM('- 56 -'!C61:G61,C61)</f>
        <v>975281</v>
      </c>
      <c r="E61" s="113">
        <v>66505</v>
      </c>
      <c r="F61" s="113">
        <v>19500</v>
      </c>
    </row>
    <row r="62" spans="1:6" ht="12.75">
      <c r="A62" s="115">
        <v>2355</v>
      </c>
      <c r="B62" s="116" t="s">
        <v>196</v>
      </c>
      <c r="C62" s="116">
        <v>825184</v>
      </c>
      <c r="D62" s="116">
        <f>SUM('- 56 -'!C62:G62,C62)</f>
        <v>10847229</v>
      </c>
      <c r="E62" s="116">
        <v>910794</v>
      </c>
      <c r="F62" s="116">
        <v>174957</v>
      </c>
    </row>
    <row r="63" spans="1:6" ht="12.75">
      <c r="A63" s="112">
        <v>2439</v>
      </c>
      <c r="B63" s="113" t="s">
        <v>197</v>
      </c>
      <c r="C63" s="113">
        <v>35524</v>
      </c>
      <c r="D63" s="113">
        <f>SUM('- 56 -'!C63:G63,C63)</f>
        <v>494744</v>
      </c>
      <c r="E63" s="113">
        <v>141600</v>
      </c>
      <c r="F63" s="113">
        <v>10000</v>
      </c>
    </row>
    <row r="64" spans="1:6" ht="12.75">
      <c r="A64" s="115">
        <v>2460</v>
      </c>
      <c r="B64" s="116" t="s">
        <v>198</v>
      </c>
      <c r="C64" s="116">
        <v>74900</v>
      </c>
      <c r="D64" s="116">
        <f>SUM('- 56 -'!C64:G64,C64)</f>
        <v>1101747</v>
      </c>
      <c r="E64" s="116">
        <v>61877</v>
      </c>
      <c r="F64" s="116">
        <v>16250</v>
      </c>
    </row>
    <row r="65" spans="1:6" ht="12.75">
      <c r="A65" s="112">
        <v>3000</v>
      </c>
      <c r="B65" s="113" t="s">
        <v>199</v>
      </c>
      <c r="C65" s="113">
        <v>0</v>
      </c>
      <c r="D65" s="113">
        <f>SUM('- 56 -'!C65:G65,C65)</f>
        <v>0</v>
      </c>
      <c r="E65" s="113">
        <v>0</v>
      </c>
      <c r="F65" s="113">
        <v>0</v>
      </c>
    </row>
    <row r="66" ht="4.5" customHeight="1"/>
    <row r="67" spans="1:6" ht="12.75">
      <c r="A67" s="119"/>
      <c r="B67" s="24" t="s">
        <v>200</v>
      </c>
      <c r="C67" s="24">
        <f>SUM(C11:C65)</f>
        <v>42471222</v>
      </c>
      <c r="D67" s="24">
        <f>SUM(D11:D65)</f>
        <v>515481005</v>
      </c>
      <c r="E67" s="24">
        <f>SUM(E11:E65)</f>
        <v>43758647</v>
      </c>
      <c r="F67" s="24">
        <f>SUM(F11:F65)</f>
        <v>10435739</v>
      </c>
    </row>
    <row r="68" ht="4.5" customHeight="1"/>
    <row r="69" spans="1:6" ht="12.75">
      <c r="A69" s="115">
        <v>2155</v>
      </c>
      <c r="B69" s="116" t="s">
        <v>201</v>
      </c>
      <c r="C69" s="116">
        <v>24824</v>
      </c>
      <c r="D69" s="116">
        <f>SUM('- 56 -'!C69:G69,C69)</f>
        <v>84871</v>
      </c>
      <c r="E69" s="116">
        <v>44480</v>
      </c>
      <c r="F69" s="116">
        <v>10000</v>
      </c>
    </row>
    <row r="70" spans="1:6" ht="12.75">
      <c r="A70" s="112">
        <v>2408</v>
      </c>
      <c r="B70" s="113" t="s">
        <v>203</v>
      </c>
      <c r="C70" s="113">
        <v>72760</v>
      </c>
      <c r="D70" s="113">
        <f>SUM('- 56 -'!C70:G70,C70)</f>
        <v>217731</v>
      </c>
      <c r="E70" s="113">
        <v>79080</v>
      </c>
      <c r="F70" s="113">
        <v>10000</v>
      </c>
    </row>
    <row r="71" spans="3:6" ht="6.75" customHeight="1">
      <c r="C71" s="20"/>
      <c r="D71" s="20"/>
      <c r="E71" s="20"/>
      <c r="F71" s="20"/>
    </row>
    <row r="72" spans="1:8" ht="12" customHeight="1">
      <c r="A72" s="63" t="s">
        <v>327</v>
      </c>
      <c r="B72" s="312" t="s">
        <v>412</v>
      </c>
      <c r="D72" s="140"/>
      <c r="E72" s="140"/>
      <c r="F72" s="140"/>
      <c r="G72" s="141"/>
      <c r="H72" s="141"/>
    </row>
    <row r="73" spans="1:8" ht="12" customHeight="1">
      <c r="A73" s="63" t="s">
        <v>385</v>
      </c>
      <c r="B73" s="396" t="str">
        <f>"INCLUDES SUPPORT FOR COORDINATORS, CLINICIANS AND LEVEL II AND III PUPILS.  NOTE: TOTAL SPECIAL NEEDS SUPPORT IS $"&amp;REPLACE(REPLACE(C67+E67,3,0,","),7,0,",")&amp;"."</f>
        <v>INCLUDES SUPPORT FOR COORDINATORS, CLINICIANS AND LEVEL II AND III PUPILS.  NOTE: TOTAL SPECIAL NEEDS SUPPORT IS $86,229,869.</v>
      </c>
      <c r="D73" s="140"/>
      <c r="E73" s="140"/>
      <c r="F73" s="140"/>
      <c r="G73" s="153"/>
      <c r="H73" s="141"/>
    </row>
    <row r="74" spans="1:8" ht="12" customHeight="1">
      <c r="A74" s="63" t="s">
        <v>383</v>
      </c>
      <c r="B74" s="312" t="s">
        <v>413</v>
      </c>
      <c r="D74" s="140"/>
      <c r="E74" s="140"/>
      <c r="F74" s="140"/>
      <c r="G74" s="141"/>
      <c r="H74" s="141"/>
    </row>
    <row r="75" spans="1:8" ht="12" customHeight="1">
      <c r="A75" s="5"/>
      <c r="B75" s="312"/>
      <c r="D75" s="140"/>
      <c r="E75" s="140"/>
      <c r="F75" s="140"/>
      <c r="G75" s="141"/>
      <c r="H75" s="141"/>
    </row>
    <row r="76" spans="1:8" ht="12" customHeight="1">
      <c r="A76" s="5"/>
      <c r="B76" s="312"/>
      <c r="C76" s="154"/>
      <c r="D76" s="154"/>
      <c r="E76" s="140"/>
      <c r="F76" s="140"/>
      <c r="G76" s="141"/>
      <c r="H76" s="141"/>
    </row>
    <row r="77" spans="3:6" ht="12" customHeight="1">
      <c r="C77" s="20"/>
      <c r="D77" s="20"/>
      <c r="E77" s="20"/>
      <c r="F77" s="20"/>
    </row>
  </sheetData>
  <printOptions/>
  <pageMargins left="0" right="0.5905511811023623" top="0.5905511811023623" bottom="0" header="0.31496062992125984" footer="0"/>
  <pageSetup fitToHeight="1" fitToWidth="1" horizontalDpi="600" verticalDpi="600" orientation="portrait" scale="80" r:id="rId1"/>
  <headerFooter alignWithMargins="0">
    <oddHeader>&amp;C&amp;"Times New Roman,Bold"&amp;12&amp;A</oddHeader>
  </headerFooter>
</worksheet>
</file>

<file path=xl/worksheets/sheet49.xml><?xml version="1.0" encoding="utf-8"?>
<worksheet xmlns="http://schemas.openxmlformats.org/spreadsheetml/2006/main" xmlns:r="http://schemas.openxmlformats.org/officeDocument/2006/relationships">
  <sheetPr codeName="Sheet46">
    <pageSetUpPr fitToPage="1"/>
  </sheetPr>
  <dimension ref="A1:L76"/>
  <sheetViews>
    <sheetView showGridLines="0" showZeros="0" workbookViewId="0" topLeftCell="A1">
      <selection activeCell="A1" sqref="A1"/>
    </sheetView>
  </sheetViews>
  <sheetFormatPr defaultColWidth="19.83203125" defaultRowHeight="12"/>
  <cols>
    <col min="1" max="1" width="6.83203125" style="97" customWidth="1"/>
    <col min="2" max="2" width="35.83203125" style="97" customWidth="1"/>
    <col min="3" max="3" width="19.83203125" style="97" customWidth="1"/>
    <col min="4" max="4" width="23.83203125" style="97" customWidth="1"/>
    <col min="5" max="5" width="21.83203125" style="97" customWidth="1"/>
    <col min="6" max="6" width="19.83203125" style="97" customWidth="1"/>
    <col min="7" max="7" width="12.83203125" style="97" customWidth="1"/>
    <col min="8" max="16384" width="19.83203125" style="97" customWidth="1"/>
  </cols>
  <sheetData>
    <row r="1" spans="1:7" ht="6.75" customHeight="1">
      <c r="A1" s="20"/>
      <c r="B1" s="95"/>
      <c r="C1" s="95"/>
      <c r="D1" s="95"/>
      <c r="E1" s="95"/>
      <c r="F1" s="95"/>
      <c r="G1" s="95"/>
    </row>
    <row r="2" spans="1:7" ht="12.75">
      <c r="A2" s="10"/>
      <c r="B2" s="123"/>
      <c r="C2" s="124" t="str">
        <f>REVYEAR</f>
        <v>ANALYSIS OF OPERATING FUND REVENUE: 1997/98 ACTUAL</v>
      </c>
      <c r="D2" s="124"/>
      <c r="E2" s="2"/>
      <c r="F2" s="124"/>
      <c r="G2" s="125" t="s">
        <v>207</v>
      </c>
    </row>
    <row r="3" spans="1:7" ht="12.75">
      <c r="A3" s="11"/>
      <c r="B3" s="126"/>
      <c r="C3" s="95"/>
      <c r="D3" s="95"/>
      <c r="E3" s="95"/>
      <c r="F3" s="95"/>
      <c r="G3" s="95"/>
    </row>
    <row r="4" spans="1:6" ht="12.75">
      <c r="A4" s="9"/>
      <c r="C4" s="128" t="s">
        <v>214</v>
      </c>
      <c r="D4" s="142"/>
      <c r="E4" s="129"/>
      <c r="F4" s="130"/>
    </row>
    <row r="5" spans="1:6" ht="12.75">
      <c r="A5" s="9"/>
      <c r="C5" s="131" t="s">
        <v>217</v>
      </c>
      <c r="D5" s="143"/>
      <c r="E5" s="132"/>
      <c r="F5" s="133"/>
    </row>
    <row r="6" spans="1:6" ht="12.75">
      <c r="A6" s="9"/>
      <c r="C6" s="144" t="s">
        <v>221</v>
      </c>
      <c r="D6" s="145"/>
      <c r="E6" s="146"/>
      <c r="F6" s="147"/>
    </row>
    <row r="7" spans="1:6" ht="12.75">
      <c r="A7" s="20"/>
      <c r="C7" s="134" t="s">
        <v>32</v>
      </c>
      <c r="D7" s="54"/>
      <c r="E7" s="54"/>
      <c r="F7" s="134" t="s">
        <v>79</v>
      </c>
    </row>
    <row r="8" spans="1:6" ht="12.75">
      <c r="A8" s="109"/>
      <c r="B8" s="54"/>
      <c r="C8" s="137" t="s">
        <v>73</v>
      </c>
      <c r="D8" s="136"/>
      <c r="E8" s="137" t="s">
        <v>66</v>
      </c>
      <c r="F8" s="137" t="s">
        <v>254</v>
      </c>
    </row>
    <row r="9" spans="1:6" ht="12.75">
      <c r="A9" s="60" t="s">
        <v>121</v>
      </c>
      <c r="B9" s="61" t="s">
        <v>122</v>
      </c>
      <c r="C9" s="139" t="s">
        <v>118</v>
      </c>
      <c r="D9" s="139" t="s">
        <v>511</v>
      </c>
      <c r="E9" s="139" t="s">
        <v>512</v>
      </c>
      <c r="F9" s="139" t="s">
        <v>278</v>
      </c>
    </row>
    <row r="10" spans="1:7" ht="4.5" customHeight="1">
      <c r="A10" s="86"/>
      <c r="B10" s="86"/>
      <c r="C10" s="95"/>
      <c r="D10" s="95"/>
      <c r="E10" s="95"/>
      <c r="F10" s="95"/>
      <c r="G10" s="95"/>
    </row>
    <row r="11" spans="1:6" ht="12.75">
      <c r="A11" s="112">
        <v>1</v>
      </c>
      <c r="B11" s="113" t="s">
        <v>144</v>
      </c>
      <c r="C11" s="113">
        <v>1171950</v>
      </c>
      <c r="D11" s="113">
        <v>893674</v>
      </c>
      <c r="E11" s="113">
        <v>4047615</v>
      </c>
      <c r="F11" s="113">
        <f>SUM('- 57 -'!E11:F11,C11:E11)</f>
        <v>19990951</v>
      </c>
    </row>
    <row r="12" spans="1:6" ht="12.75">
      <c r="A12" s="115">
        <v>2</v>
      </c>
      <c r="B12" s="116" t="s">
        <v>145</v>
      </c>
      <c r="C12" s="116">
        <v>541150</v>
      </c>
      <c r="D12" s="116">
        <v>531018</v>
      </c>
      <c r="E12" s="116">
        <v>885858</v>
      </c>
      <c r="F12" s="116">
        <f>SUM('- 57 -'!E12:F12,C12:E12)</f>
        <v>5121745</v>
      </c>
    </row>
    <row r="13" spans="1:6" ht="12.75">
      <c r="A13" s="112">
        <v>3</v>
      </c>
      <c r="B13" s="113" t="s">
        <v>146</v>
      </c>
      <c r="C13" s="113">
        <v>92800</v>
      </c>
      <c r="D13" s="113">
        <v>216124</v>
      </c>
      <c r="E13" s="113">
        <v>751671</v>
      </c>
      <c r="F13" s="113">
        <f>SUM('- 57 -'!E13:F13,C13:E13)</f>
        <v>2645205</v>
      </c>
    </row>
    <row r="14" spans="1:6" ht="12.75">
      <c r="A14" s="115">
        <v>4</v>
      </c>
      <c r="B14" s="116" t="s">
        <v>147</v>
      </c>
      <c r="C14" s="116">
        <v>134050</v>
      </c>
      <c r="D14" s="116">
        <v>285563</v>
      </c>
      <c r="E14" s="116">
        <v>677573</v>
      </c>
      <c r="F14" s="116">
        <f>SUM('- 57 -'!E14:F14,C14:E14)</f>
        <v>2291137</v>
      </c>
    </row>
    <row r="15" spans="1:6" ht="12.75">
      <c r="A15" s="112">
        <v>5</v>
      </c>
      <c r="B15" s="113" t="s">
        <v>148</v>
      </c>
      <c r="C15" s="113">
        <v>45600</v>
      </c>
      <c r="D15" s="113">
        <v>289909</v>
      </c>
      <c r="E15" s="113">
        <v>765110</v>
      </c>
      <c r="F15" s="113">
        <f>SUM('- 57 -'!E15:F15,C15:E15)</f>
        <v>2518352</v>
      </c>
    </row>
    <row r="16" spans="1:6" ht="12.75">
      <c r="A16" s="115">
        <v>6</v>
      </c>
      <c r="B16" s="116" t="s">
        <v>149</v>
      </c>
      <c r="C16" s="116">
        <v>283400</v>
      </c>
      <c r="D16" s="116">
        <v>474261</v>
      </c>
      <c r="E16" s="116">
        <v>1103619</v>
      </c>
      <c r="F16" s="116">
        <f>SUM('- 57 -'!E16:F16,C16:E16)</f>
        <v>4567782</v>
      </c>
    </row>
    <row r="17" spans="1:6" ht="12.75">
      <c r="A17" s="112">
        <v>8</v>
      </c>
      <c r="B17" s="113" t="s">
        <v>150</v>
      </c>
      <c r="C17" s="113">
        <v>35625</v>
      </c>
      <c r="D17" s="113">
        <v>71199</v>
      </c>
      <c r="E17" s="113">
        <v>115674</v>
      </c>
      <c r="F17" s="113">
        <f>SUM('- 57 -'!E17:F17,C17:E17)</f>
        <v>574001</v>
      </c>
    </row>
    <row r="18" spans="1:6" ht="12.75">
      <c r="A18" s="115">
        <v>9</v>
      </c>
      <c r="B18" s="116" t="s">
        <v>151</v>
      </c>
      <c r="C18" s="17">
        <v>504375</v>
      </c>
      <c r="D18" s="116">
        <v>1179179</v>
      </c>
      <c r="E18" s="116">
        <v>1392493</v>
      </c>
      <c r="F18" s="116">
        <f>SUM('- 57 -'!E18:F18,C18:E18)</f>
        <v>7078828</v>
      </c>
    </row>
    <row r="19" spans="1:6" ht="12.75">
      <c r="A19" s="112">
        <v>10</v>
      </c>
      <c r="B19" s="113" t="s">
        <v>152</v>
      </c>
      <c r="C19" s="113">
        <v>243525</v>
      </c>
      <c r="D19" s="113">
        <v>749598</v>
      </c>
      <c r="E19" s="113">
        <v>1046396</v>
      </c>
      <c r="F19" s="113">
        <f>SUM('- 57 -'!E19:F19,C19:E19)</f>
        <v>4827798</v>
      </c>
    </row>
    <row r="20" spans="1:6" ht="12.75">
      <c r="A20" s="115">
        <v>11</v>
      </c>
      <c r="B20" s="116" t="s">
        <v>153</v>
      </c>
      <c r="C20" s="116">
        <v>350050</v>
      </c>
      <c r="D20" s="116">
        <v>1446309</v>
      </c>
      <c r="E20" s="116">
        <v>622062</v>
      </c>
      <c r="F20" s="116">
        <f>SUM('- 57 -'!E20:F20,C20:E20)</f>
        <v>3667805</v>
      </c>
    </row>
    <row r="21" spans="1:6" ht="12.75">
      <c r="A21" s="112">
        <v>12</v>
      </c>
      <c r="B21" s="113" t="s">
        <v>154</v>
      </c>
      <c r="C21" s="113">
        <v>275550</v>
      </c>
      <c r="D21" s="113">
        <v>1491776</v>
      </c>
      <c r="E21" s="113">
        <v>885837</v>
      </c>
      <c r="F21" s="113">
        <f>SUM('- 57 -'!E21:F21,C21:E21)</f>
        <v>4545285</v>
      </c>
    </row>
    <row r="22" spans="1:6" ht="12.75">
      <c r="A22" s="115">
        <v>13</v>
      </c>
      <c r="B22" s="116" t="s">
        <v>155</v>
      </c>
      <c r="C22" s="116">
        <v>40000</v>
      </c>
      <c r="D22" s="116">
        <v>1288105</v>
      </c>
      <c r="E22" s="116">
        <v>422856</v>
      </c>
      <c r="F22" s="116">
        <f>SUM('- 57 -'!E22:F22,C22:E22)</f>
        <v>2396942</v>
      </c>
    </row>
    <row r="23" spans="1:6" ht="12.75">
      <c r="A23" s="112">
        <v>14</v>
      </c>
      <c r="B23" s="113" t="s">
        <v>156</v>
      </c>
      <c r="C23" s="113">
        <v>116750</v>
      </c>
      <c r="D23" s="113">
        <v>1277967</v>
      </c>
      <c r="E23" s="113">
        <v>653161</v>
      </c>
      <c r="F23" s="113">
        <f>SUM('- 57 -'!E23:F23,C23:E23)</f>
        <v>2970963</v>
      </c>
    </row>
    <row r="24" spans="1:6" ht="12.75">
      <c r="A24" s="115">
        <v>15</v>
      </c>
      <c r="B24" s="116" t="s">
        <v>157</v>
      </c>
      <c r="C24" s="116">
        <v>311800</v>
      </c>
      <c r="D24" s="116">
        <v>1493901</v>
      </c>
      <c r="E24" s="116">
        <v>378085</v>
      </c>
      <c r="F24" s="116">
        <f>SUM('- 57 -'!E24:F24,C24:E24)</f>
        <v>3197749</v>
      </c>
    </row>
    <row r="25" spans="1:6" ht="12.75">
      <c r="A25" s="112">
        <v>16</v>
      </c>
      <c r="B25" s="113" t="s">
        <v>158</v>
      </c>
      <c r="C25" s="113">
        <v>71450</v>
      </c>
      <c r="D25" s="113">
        <v>508651</v>
      </c>
      <c r="E25" s="113">
        <v>131576</v>
      </c>
      <c r="F25" s="113">
        <f>SUM('- 57 -'!E25:F25,C25:E25)</f>
        <v>965799</v>
      </c>
    </row>
    <row r="26" spans="1:6" ht="12.75">
      <c r="A26" s="115">
        <v>17</v>
      </c>
      <c r="B26" s="116" t="s">
        <v>159</v>
      </c>
      <c r="C26" s="116">
        <v>23450</v>
      </c>
      <c r="D26" s="116">
        <v>529713</v>
      </c>
      <c r="E26" s="116">
        <v>185749</v>
      </c>
      <c r="F26" s="116">
        <f>SUM('- 57 -'!E26:F26,C26:E26)</f>
        <v>918927</v>
      </c>
    </row>
    <row r="27" spans="1:6" ht="12.75">
      <c r="A27" s="112">
        <v>18</v>
      </c>
      <c r="B27" s="113" t="s">
        <v>160</v>
      </c>
      <c r="C27" s="113">
        <v>73000</v>
      </c>
      <c r="D27" s="113">
        <v>464993</v>
      </c>
      <c r="E27" s="113">
        <v>160191</v>
      </c>
      <c r="F27" s="113">
        <f>SUM('- 57 -'!E27:F27,C27:E27)</f>
        <v>1026583</v>
      </c>
    </row>
    <row r="28" spans="1:6" ht="12.75">
      <c r="A28" s="115">
        <v>19</v>
      </c>
      <c r="B28" s="116" t="s">
        <v>161</v>
      </c>
      <c r="C28" s="116">
        <v>57450</v>
      </c>
      <c r="D28" s="116">
        <v>780098</v>
      </c>
      <c r="E28" s="116">
        <v>223264</v>
      </c>
      <c r="F28" s="116">
        <f>SUM('- 57 -'!E28:F28,C28:E28)</f>
        <v>1641436</v>
      </c>
    </row>
    <row r="29" spans="1:6" ht="12.75">
      <c r="A29" s="112">
        <v>20</v>
      </c>
      <c r="B29" s="113" t="s">
        <v>162</v>
      </c>
      <c r="C29" s="113">
        <v>19300</v>
      </c>
      <c r="D29" s="113">
        <v>440629</v>
      </c>
      <c r="E29" s="113">
        <v>310713</v>
      </c>
      <c r="F29" s="113">
        <f>SUM('- 57 -'!E29:F29,C29:E29)</f>
        <v>1070744</v>
      </c>
    </row>
    <row r="30" spans="1:6" ht="12.75">
      <c r="A30" s="115">
        <v>21</v>
      </c>
      <c r="B30" s="116" t="s">
        <v>163</v>
      </c>
      <c r="C30" s="116">
        <v>55050</v>
      </c>
      <c r="D30" s="116">
        <v>1276935</v>
      </c>
      <c r="E30" s="116">
        <v>337402</v>
      </c>
      <c r="F30" s="116">
        <f>SUM('- 57 -'!E30:F30,C30:E30)</f>
        <v>2475371</v>
      </c>
    </row>
    <row r="31" spans="1:6" ht="12.75">
      <c r="A31" s="112">
        <v>22</v>
      </c>
      <c r="B31" s="113" t="s">
        <v>164</v>
      </c>
      <c r="C31" s="113">
        <v>31800</v>
      </c>
      <c r="D31" s="113">
        <v>871495</v>
      </c>
      <c r="E31" s="113">
        <v>175490</v>
      </c>
      <c r="F31" s="113">
        <f>SUM('- 57 -'!E31:F31,C31:E31)</f>
        <v>1580179</v>
      </c>
    </row>
    <row r="32" spans="1:6" ht="12.75">
      <c r="A32" s="115">
        <v>23</v>
      </c>
      <c r="B32" s="116" t="s">
        <v>165</v>
      </c>
      <c r="C32" s="116">
        <v>44175</v>
      </c>
      <c r="D32" s="116">
        <v>942924</v>
      </c>
      <c r="E32" s="116">
        <v>240335</v>
      </c>
      <c r="F32" s="116">
        <f>SUM('- 57 -'!E32:F32,C32:E32)</f>
        <v>1633163</v>
      </c>
    </row>
    <row r="33" spans="1:6" ht="12.75">
      <c r="A33" s="112">
        <v>24</v>
      </c>
      <c r="B33" s="113" t="s">
        <v>166</v>
      </c>
      <c r="C33" s="113">
        <v>114225</v>
      </c>
      <c r="D33" s="113">
        <v>759486</v>
      </c>
      <c r="E33" s="113">
        <v>576750</v>
      </c>
      <c r="F33" s="113">
        <f>SUM('- 57 -'!E33:F33,C33:E33)</f>
        <v>2433481</v>
      </c>
    </row>
    <row r="34" spans="1:6" ht="12.75">
      <c r="A34" s="115">
        <v>25</v>
      </c>
      <c r="B34" s="116" t="s">
        <v>167</v>
      </c>
      <c r="C34" s="116">
        <v>53700</v>
      </c>
      <c r="D34" s="116">
        <v>748537</v>
      </c>
      <c r="E34" s="116">
        <v>153791</v>
      </c>
      <c r="F34" s="116">
        <f>SUM('- 57 -'!E34:F34,C34:E34)</f>
        <v>1283003</v>
      </c>
    </row>
    <row r="35" spans="1:6" ht="12.75">
      <c r="A35" s="112">
        <v>26</v>
      </c>
      <c r="B35" s="113" t="s">
        <v>168</v>
      </c>
      <c r="C35" s="113">
        <v>87275</v>
      </c>
      <c r="D35" s="113">
        <v>566539</v>
      </c>
      <c r="E35" s="113">
        <v>281825</v>
      </c>
      <c r="F35" s="113">
        <f>SUM('- 57 -'!E35:F35,C35:E35)</f>
        <v>1573360</v>
      </c>
    </row>
    <row r="36" spans="1:6" ht="12.75">
      <c r="A36" s="115">
        <v>27</v>
      </c>
      <c r="B36" s="116" t="s">
        <v>169</v>
      </c>
      <c r="C36" s="116">
        <v>5000</v>
      </c>
      <c r="D36" s="116">
        <v>512679</v>
      </c>
      <c r="E36" s="116">
        <v>130553</v>
      </c>
      <c r="F36" s="116">
        <f>SUM('- 57 -'!E36:F36,C36:E36)</f>
        <v>836015</v>
      </c>
    </row>
    <row r="37" spans="1:6" ht="12.75">
      <c r="A37" s="112">
        <v>28</v>
      </c>
      <c r="B37" s="113" t="s">
        <v>170</v>
      </c>
      <c r="C37" s="113">
        <v>10725</v>
      </c>
      <c r="D37" s="113">
        <v>424478</v>
      </c>
      <c r="E37" s="113">
        <v>180759</v>
      </c>
      <c r="F37" s="113">
        <f>SUM('- 57 -'!E37:F37,C37:E37)</f>
        <v>800688</v>
      </c>
    </row>
    <row r="38" spans="1:6" ht="12.75">
      <c r="A38" s="115">
        <v>29</v>
      </c>
      <c r="B38" s="116" t="s">
        <v>171</v>
      </c>
      <c r="C38" s="116">
        <v>32125</v>
      </c>
      <c r="D38" s="116">
        <v>584477</v>
      </c>
      <c r="E38" s="116">
        <v>211369</v>
      </c>
      <c r="F38" s="116">
        <f>SUM('- 57 -'!E38:F38,C38:E38)</f>
        <v>1106191</v>
      </c>
    </row>
    <row r="39" spans="1:6" ht="12.75">
      <c r="A39" s="112">
        <v>30</v>
      </c>
      <c r="B39" s="113" t="s">
        <v>172</v>
      </c>
      <c r="C39" s="113">
        <v>32650</v>
      </c>
      <c r="D39" s="113">
        <v>805905</v>
      </c>
      <c r="E39" s="113">
        <v>197933</v>
      </c>
      <c r="F39" s="113">
        <f>SUM('- 57 -'!E39:F39,C39:E39)</f>
        <v>1517236</v>
      </c>
    </row>
    <row r="40" spans="1:6" ht="12.75">
      <c r="A40" s="115">
        <v>31</v>
      </c>
      <c r="B40" s="116" t="s">
        <v>173</v>
      </c>
      <c r="C40" s="116">
        <v>31300</v>
      </c>
      <c r="D40" s="116">
        <v>724021</v>
      </c>
      <c r="E40" s="116">
        <v>167503</v>
      </c>
      <c r="F40" s="116">
        <f>SUM('- 57 -'!E40:F40,C40:E40)</f>
        <v>1214829</v>
      </c>
    </row>
    <row r="41" spans="1:6" ht="12.75">
      <c r="A41" s="112">
        <v>32</v>
      </c>
      <c r="B41" s="113" t="s">
        <v>174</v>
      </c>
      <c r="C41" s="113">
        <v>31025</v>
      </c>
      <c r="D41" s="113">
        <v>662946</v>
      </c>
      <c r="E41" s="113">
        <v>258455</v>
      </c>
      <c r="F41" s="113">
        <f>SUM('- 57 -'!E41:F41,C41:E41)</f>
        <v>1206209</v>
      </c>
    </row>
    <row r="42" spans="1:6" ht="12.75">
      <c r="A42" s="115">
        <v>33</v>
      </c>
      <c r="B42" s="116" t="s">
        <v>175</v>
      </c>
      <c r="C42" s="116">
        <v>196250</v>
      </c>
      <c r="D42" s="116">
        <v>528879</v>
      </c>
      <c r="E42" s="116">
        <v>264228</v>
      </c>
      <c r="F42" s="116">
        <f>SUM('- 57 -'!E42:F42,C42:E42)</f>
        <v>1537500</v>
      </c>
    </row>
    <row r="43" spans="1:6" ht="12.75">
      <c r="A43" s="112">
        <v>34</v>
      </c>
      <c r="B43" s="113" t="s">
        <v>176</v>
      </c>
      <c r="C43" s="113">
        <v>14600</v>
      </c>
      <c r="D43" s="113">
        <v>487387</v>
      </c>
      <c r="E43" s="113">
        <v>153308</v>
      </c>
      <c r="F43" s="113">
        <f>SUM('- 57 -'!E43:F43,C43:E43)</f>
        <v>877686</v>
      </c>
    </row>
    <row r="44" spans="1:6" ht="12.75">
      <c r="A44" s="115">
        <v>35</v>
      </c>
      <c r="B44" s="116" t="s">
        <v>177</v>
      </c>
      <c r="C44" s="116">
        <v>181100</v>
      </c>
      <c r="D44" s="116">
        <v>938145</v>
      </c>
      <c r="E44" s="116">
        <v>288510</v>
      </c>
      <c r="F44" s="116">
        <f>SUM('- 57 -'!E44:F44,C44:E44)</f>
        <v>1899187</v>
      </c>
    </row>
    <row r="45" spans="1:6" ht="12.75">
      <c r="A45" s="112">
        <v>36</v>
      </c>
      <c r="B45" s="113" t="s">
        <v>178</v>
      </c>
      <c r="C45" s="113">
        <v>15425</v>
      </c>
      <c r="D45" s="113">
        <v>742864</v>
      </c>
      <c r="E45" s="113">
        <v>125192</v>
      </c>
      <c r="F45" s="113">
        <f>SUM('- 57 -'!E45:F45,C45:E45)</f>
        <v>1054936</v>
      </c>
    </row>
    <row r="46" spans="1:6" ht="12.75">
      <c r="A46" s="115">
        <v>37</v>
      </c>
      <c r="B46" s="116" t="s">
        <v>179</v>
      </c>
      <c r="C46" s="116">
        <v>48850</v>
      </c>
      <c r="D46" s="116">
        <v>567157</v>
      </c>
      <c r="E46" s="116">
        <v>109769</v>
      </c>
      <c r="F46" s="116">
        <f>SUM('- 57 -'!E46:F46,C46:E46)</f>
        <v>939266</v>
      </c>
    </row>
    <row r="47" spans="1:6" ht="12.75">
      <c r="A47" s="112">
        <v>38</v>
      </c>
      <c r="B47" s="113" t="s">
        <v>180</v>
      </c>
      <c r="C47" s="113">
        <v>16000</v>
      </c>
      <c r="D47" s="113">
        <v>773540</v>
      </c>
      <c r="E47" s="113">
        <v>176504</v>
      </c>
      <c r="F47" s="113">
        <f>SUM('- 57 -'!E47:F47,C47:E47)</f>
        <v>1255933</v>
      </c>
    </row>
    <row r="48" spans="1:6" ht="12.75">
      <c r="A48" s="115">
        <v>39</v>
      </c>
      <c r="B48" s="116" t="s">
        <v>181</v>
      </c>
      <c r="C48" s="116">
        <v>40825</v>
      </c>
      <c r="D48" s="116">
        <v>1037721</v>
      </c>
      <c r="E48" s="116">
        <v>262542</v>
      </c>
      <c r="F48" s="116">
        <f>SUM('- 57 -'!E48:F48,C48:E48)</f>
        <v>1843937</v>
      </c>
    </row>
    <row r="49" spans="1:6" ht="12.75">
      <c r="A49" s="112">
        <v>40</v>
      </c>
      <c r="B49" s="113" t="s">
        <v>182</v>
      </c>
      <c r="C49" s="113">
        <v>369350</v>
      </c>
      <c r="D49" s="113">
        <v>690723</v>
      </c>
      <c r="E49" s="113">
        <v>955513</v>
      </c>
      <c r="F49" s="113">
        <f>SUM('- 57 -'!E49:F49,C49:E49)</f>
        <v>4385121</v>
      </c>
    </row>
    <row r="50" spans="1:6" ht="12.75">
      <c r="A50" s="115">
        <v>41</v>
      </c>
      <c r="B50" s="116" t="s">
        <v>183</v>
      </c>
      <c r="C50" s="116">
        <v>80550</v>
      </c>
      <c r="D50" s="116">
        <v>870742</v>
      </c>
      <c r="E50" s="116">
        <v>152374</v>
      </c>
      <c r="F50" s="116">
        <f>SUM('- 57 -'!E50:F50,C50:E50)</f>
        <v>1508699</v>
      </c>
    </row>
    <row r="51" spans="1:6" ht="12.75">
      <c r="A51" s="112">
        <v>42</v>
      </c>
      <c r="B51" s="113" t="s">
        <v>184</v>
      </c>
      <c r="C51" s="113">
        <v>0</v>
      </c>
      <c r="D51" s="113">
        <v>616700.88</v>
      </c>
      <c r="E51" s="113">
        <v>154194</v>
      </c>
      <c r="F51" s="113">
        <f>SUM('- 57 -'!E51:F51,C51:E51)</f>
        <v>1008718.88</v>
      </c>
    </row>
    <row r="52" spans="1:6" ht="12.75">
      <c r="A52" s="115">
        <v>43</v>
      </c>
      <c r="B52" s="116" t="s">
        <v>185</v>
      </c>
      <c r="C52" s="116">
        <v>0</v>
      </c>
      <c r="D52" s="116">
        <v>569393</v>
      </c>
      <c r="E52" s="116">
        <v>102238</v>
      </c>
      <c r="F52" s="116">
        <f>SUM('- 57 -'!E52:F52,C52:E52)</f>
        <v>842399</v>
      </c>
    </row>
    <row r="53" spans="1:6" ht="12.75">
      <c r="A53" s="112">
        <v>44</v>
      </c>
      <c r="B53" s="113" t="s">
        <v>186</v>
      </c>
      <c r="C53" s="113">
        <v>35700</v>
      </c>
      <c r="D53" s="113">
        <v>624742</v>
      </c>
      <c r="E53" s="113">
        <v>142641</v>
      </c>
      <c r="F53" s="113">
        <f>SUM('- 57 -'!E53:F53,C53:E53)</f>
        <v>1134596</v>
      </c>
    </row>
    <row r="54" spans="1:6" ht="12.75">
      <c r="A54" s="115">
        <v>45</v>
      </c>
      <c r="B54" s="116" t="s">
        <v>187</v>
      </c>
      <c r="C54" s="116">
        <v>64950</v>
      </c>
      <c r="D54" s="116">
        <v>319019</v>
      </c>
      <c r="E54" s="116">
        <v>564334</v>
      </c>
      <c r="F54" s="116">
        <f>SUM('- 57 -'!E54:F54,C54:E54)</f>
        <v>1546802</v>
      </c>
    </row>
    <row r="55" spans="1:6" ht="12.75">
      <c r="A55" s="112">
        <v>46</v>
      </c>
      <c r="B55" s="113" t="s">
        <v>188</v>
      </c>
      <c r="C55" s="113">
        <v>52625</v>
      </c>
      <c r="D55" s="113">
        <v>55524</v>
      </c>
      <c r="E55" s="113">
        <v>395831</v>
      </c>
      <c r="F55" s="113">
        <f>SUM('- 57 -'!E55:F55,C55:E55)</f>
        <v>894673</v>
      </c>
    </row>
    <row r="56" spans="1:6" ht="12.75">
      <c r="A56" s="115">
        <v>47</v>
      </c>
      <c r="B56" s="116" t="s">
        <v>189</v>
      </c>
      <c r="C56" s="116">
        <v>27450</v>
      </c>
      <c r="D56" s="116">
        <v>329894</v>
      </c>
      <c r="E56" s="116">
        <v>147249</v>
      </c>
      <c r="F56" s="116">
        <f>SUM('- 57 -'!E56:F56,C56:E56)</f>
        <v>848271</v>
      </c>
    </row>
    <row r="57" spans="1:6" ht="12.75">
      <c r="A57" s="112">
        <v>48</v>
      </c>
      <c r="B57" s="113" t="s">
        <v>190</v>
      </c>
      <c r="C57" s="113">
        <v>47250</v>
      </c>
      <c r="D57" s="113">
        <v>1047027</v>
      </c>
      <c r="E57" s="113">
        <v>2320847</v>
      </c>
      <c r="F57" s="113">
        <f>SUM('- 57 -'!E57:F57,C57:E57)</f>
        <v>4189949</v>
      </c>
    </row>
    <row r="58" spans="1:6" ht="12.75">
      <c r="A58" s="115">
        <v>49</v>
      </c>
      <c r="B58" s="116" t="s">
        <v>191</v>
      </c>
      <c r="C58" s="116">
        <v>20050</v>
      </c>
      <c r="D58" s="116">
        <v>1300716</v>
      </c>
      <c r="E58" s="116">
        <v>1777547</v>
      </c>
      <c r="F58" s="116">
        <f>SUM('- 57 -'!E58:F58,C58:E58)</f>
        <v>3881305</v>
      </c>
    </row>
    <row r="59" spans="1:6" ht="12.75">
      <c r="A59" s="112">
        <v>2264</v>
      </c>
      <c r="B59" s="113" t="s">
        <v>192</v>
      </c>
      <c r="C59" s="113">
        <v>7000</v>
      </c>
      <c r="D59" s="113">
        <v>50214</v>
      </c>
      <c r="E59" s="113">
        <v>148859</v>
      </c>
      <c r="F59" s="113">
        <f>SUM('- 57 -'!E59:F59,C59:E59)</f>
        <v>304509</v>
      </c>
    </row>
    <row r="60" spans="1:6" ht="12.75">
      <c r="A60" s="115">
        <v>2309</v>
      </c>
      <c r="B60" s="116" t="s">
        <v>193</v>
      </c>
      <c r="C60" s="116">
        <v>2450</v>
      </c>
      <c r="D60" s="116">
        <v>7496</v>
      </c>
      <c r="E60" s="116">
        <v>115265</v>
      </c>
      <c r="F60" s="116">
        <f>SUM('- 57 -'!E60:F60,C60:E60)</f>
        <v>181994</v>
      </c>
    </row>
    <row r="61" spans="1:6" ht="12.75">
      <c r="A61" s="112">
        <v>2312</v>
      </c>
      <c r="B61" s="113" t="s">
        <v>194</v>
      </c>
      <c r="C61" s="113">
        <v>8800</v>
      </c>
      <c r="D61" s="113">
        <v>1180</v>
      </c>
      <c r="E61" s="113">
        <v>159687</v>
      </c>
      <c r="F61" s="113">
        <f>SUM('- 57 -'!E61:F61,C61:E61)</f>
        <v>255672</v>
      </c>
    </row>
    <row r="62" spans="1:6" ht="12.75">
      <c r="A62" s="115">
        <v>2355</v>
      </c>
      <c r="B62" s="116" t="s">
        <v>196</v>
      </c>
      <c r="C62" s="116">
        <v>208875</v>
      </c>
      <c r="D62" s="116">
        <v>43925</v>
      </c>
      <c r="E62" s="116">
        <v>852290</v>
      </c>
      <c r="F62" s="116">
        <f>SUM('- 57 -'!E62:F62,C62:E62)</f>
        <v>2190841</v>
      </c>
    </row>
    <row r="63" spans="1:6" ht="12.75">
      <c r="A63" s="112">
        <v>2439</v>
      </c>
      <c r="B63" s="113" t="s">
        <v>197</v>
      </c>
      <c r="C63" s="113">
        <v>8275</v>
      </c>
      <c r="D63" s="113">
        <v>102972</v>
      </c>
      <c r="E63" s="113">
        <v>57032</v>
      </c>
      <c r="F63" s="113">
        <f>SUM('- 57 -'!E63:F63,C63:E63)</f>
        <v>319879</v>
      </c>
    </row>
    <row r="64" spans="1:6" ht="12.75">
      <c r="A64" s="115">
        <v>2460</v>
      </c>
      <c r="B64" s="116" t="s">
        <v>198</v>
      </c>
      <c r="C64" s="116">
        <v>7250</v>
      </c>
      <c r="D64" s="116">
        <v>1573</v>
      </c>
      <c r="E64" s="116">
        <v>236599</v>
      </c>
      <c r="F64" s="116">
        <f>SUM('- 57 -'!E64:F64,C64:E64)</f>
        <v>323549</v>
      </c>
    </row>
    <row r="65" spans="1:6" ht="12.75">
      <c r="A65" s="112">
        <v>3000</v>
      </c>
      <c r="B65" s="113" t="s">
        <v>199</v>
      </c>
      <c r="C65" s="113">
        <v>697850</v>
      </c>
      <c r="D65" s="113">
        <v>0</v>
      </c>
      <c r="E65" s="113">
        <v>2500</v>
      </c>
      <c r="F65" s="113">
        <f>SUM('- 57 -'!E65:F65,C65:E65)</f>
        <v>700350</v>
      </c>
    </row>
    <row r="66" ht="4.5" customHeight="1"/>
    <row r="67" spans="1:6" ht="12.75">
      <c r="A67" s="119"/>
      <c r="B67" s="24" t="s">
        <v>200</v>
      </c>
      <c r="C67" s="24">
        <f>SUM(C11:C65)</f>
        <v>7071800</v>
      </c>
      <c r="D67" s="24">
        <f>SUM(D11:D65)</f>
        <v>35000622.879999995</v>
      </c>
      <c r="E67" s="24">
        <f>SUM(E11:E65)</f>
        <v>27336721</v>
      </c>
      <c r="F67" s="24">
        <f>SUM(F11:F65)</f>
        <v>123603529.88</v>
      </c>
    </row>
    <row r="68" ht="4.5" customHeight="1"/>
    <row r="69" spans="1:6" ht="12.75">
      <c r="A69" s="115">
        <v>2155</v>
      </c>
      <c r="B69" s="116" t="s">
        <v>201</v>
      </c>
      <c r="C69" s="116">
        <v>0</v>
      </c>
      <c r="D69" s="116">
        <v>885</v>
      </c>
      <c r="E69" s="116">
        <v>15265</v>
      </c>
      <c r="F69" s="116">
        <f>SUM('- 57 -'!E69:F69,C69:E69)</f>
        <v>70630</v>
      </c>
    </row>
    <row r="70" spans="1:6" ht="12.75">
      <c r="A70" s="112">
        <v>2408</v>
      </c>
      <c r="B70" s="113" t="s">
        <v>203</v>
      </c>
      <c r="C70" s="113">
        <v>1800</v>
      </c>
      <c r="D70" s="113">
        <v>4013</v>
      </c>
      <c r="E70" s="113">
        <v>35739</v>
      </c>
      <c r="F70" s="113">
        <f>SUM('- 57 -'!E70:F70,C70:E70)</f>
        <v>130632</v>
      </c>
    </row>
    <row r="71" spans="3:7" ht="6.75" customHeight="1">
      <c r="C71" s="20"/>
      <c r="D71" s="20"/>
      <c r="E71" s="20"/>
      <c r="F71" s="20"/>
      <c r="G71" s="20"/>
    </row>
    <row r="72" spans="1:12" ht="12" customHeight="1">
      <c r="A72" s="63" t="s">
        <v>327</v>
      </c>
      <c r="B72" s="5" t="s">
        <v>513</v>
      </c>
      <c r="D72" s="140"/>
      <c r="E72" s="140"/>
      <c r="F72" s="140"/>
      <c r="G72" s="140"/>
      <c r="H72" s="141"/>
      <c r="I72" s="141"/>
      <c r="J72" s="141"/>
      <c r="K72" s="141"/>
      <c r="L72" s="141"/>
    </row>
    <row r="73" spans="1:12" ht="12" customHeight="1">
      <c r="A73" s="63" t="s">
        <v>385</v>
      </c>
      <c r="B73" s="312" t="s">
        <v>520</v>
      </c>
      <c r="D73" s="140"/>
      <c r="E73" s="140"/>
      <c r="F73" s="140"/>
      <c r="G73" s="140"/>
      <c r="H73" s="141"/>
      <c r="I73" s="141"/>
      <c r="J73" s="141"/>
      <c r="K73" s="141"/>
      <c r="L73" s="141"/>
    </row>
    <row r="74" spans="1:12" ht="12" customHeight="1">
      <c r="A74" s="5"/>
      <c r="B74" s="312" t="s">
        <v>409</v>
      </c>
      <c r="C74" s="141"/>
      <c r="D74" s="140"/>
      <c r="E74" s="140"/>
      <c r="F74" s="140"/>
      <c r="G74" s="140"/>
      <c r="H74" s="141"/>
      <c r="I74" s="141"/>
      <c r="J74" s="141"/>
      <c r="K74" s="141"/>
      <c r="L74" s="141"/>
    </row>
    <row r="75" spans="1:7" ht="12" customHeight="1">
      <c r="A75" s="5" t="s">
        <v>518</v>
      </c>
      <c r="B75" s="5" t="s">
        <v>519</v>
      </c>
      <c r="D75" s="148"/>
      <c r="E75" s="148"/>
      <c r="F75" s="148"/>
      <c r="G75" s="148"/>
    </row>
    <row r="76" spans="2:7" ht="12" customHeight="1">
      <c r="B76" s="5" t="s">
        <v>521</v>
      </c>
      <c r="C76" s="148"/>
      <c r="D76" s="148"/>
      <c r="E76" s="148"/>
      <c r="F76" s="148"/>
      <c r="G76" s="148"/>
    </row>
  </sheetData>
  <printOptions/>
  <pageMargins left="0.5905511811023623" right="0" top="0.5905511811023623" bottom="0" header="0.31496062992125984" footer="0"/>
  <pageSetup fitToHeight="1" fitToWidth="1" horizontalDpi="600" verticalDpi="600" orientation="portrait" scale="84" r:id="rId1"/>
  <headerFooter alignWithMargins="0">
    <oddHeader>&amp;C&amp;"Times New Roman,Bold"&amp;12&amp;A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K82"/>
  <sheetViews>
    <sheetView showGridLines="0" showZeros="0" workbookViewId="0" topLeftCell="A1">
      <selection activeCell="A1" sqref="A1"/>
    </sheetView>
  </sheetViews>
  <sheetFormatPr defaultColWidth="15.83203125" defaultRowHeight="12"/>
  <cols>
    <col min="1" max="1" width="6.83203125" style="97" customWidth="1"/>
    <col min="2" max="2" width="35.83203125" style="97" customWidth="1"/>
    <col min="3" max="3" width="18.83203125" style="97" customWidth="1"/>
    <col min="4" max="5" width="15.83203125" style="97" customWidth="1"/>
    <col min="6" max="6" width="17.83203125" style="97" customWidth="1"/>
    <col min="7" max="7" width="15.83203125" style="97" customWidth="1"/>
    <col min="8" max="8" width="1.83203125" style="97" customWidth="1"/>
    <col min="9" max="16384" width="15.83203125" style="97" customWidth="1"/>
  </cols>
  <sheetData>
    <row r="1" spans="2:9" ht="6.75" customHeight="1">
      <c r="B1" s="95"/>
      <c r="C1" s="95"/>
      <c r="D1" s="161"/>
      <c r="E1" s="161"/>
      <c r="F1" s="161"/>
      <c r="G1" s="161"/>
      <c r="H1" s="161"/>
      <c r="I1" s="161"/>
    </row>
    <row r="2" spans="1:9" ht="12.75">
      <c r="A2" s="7"/>
      <c r="B2" s="98"/>
      <c r="C2" s="224" t="s">
        <v>6</v>
      </c>
      <c r="D2" s="224"/>
      <c r="E2" s="224"/>
      <c r="F2" s="224"/>
      <c r="G2" s="245"/>
      <c r="H2" s="245"/>
      <c r="I2" s="250" t="s">
        <v>8</v>
      </c>
    </row>
    <row r="3" spans="1:9" ht="12.75">
      <c r="A3" s="8"/>
      <c r="B3" s="101"/>
      <c r="C3" s="227" t="str">
        <f>STATDATE</f>
        <v>ACTUAL SEPTEMBER 30, 1997</v>
      </c>
      <c r="D3" s="227"/>
      <c r="E3" s="227"/>
      <c r="F3" s="227"/>
      <c r="G3" s="246"/>
      <c r="H3" s="246"/>
      <c r="I3" s="246"/>
    </row>
    <row r="4" spans="1:9" ht="12.75">
      <c r="A4" s="9"/>
      <c r="D4" s="161"/>
      <c r="E4" s="161"/>
      <c r="F4" s="161"/>
      <c r="G4" s="161"/>
      <c r="H4" s="161"/>
      <c r="I4" s="161"/>
    </row>
    <row r="5" spans="1:9" ht="12.75">
      <c r="A5" s="9"/>
      <c r="D5" s="161"/>
      <c r="E5" s="161"/>
      <c r="F5" s="161"/>
      <c r="G5" s="161"/>
      <c r="H5" s="161"/>
      <c r="I5" s="161"/>
    </row>
    <row r="6" spans="1:9" ht="12.75">
      <c r="A6" s="9"/>
      <c r="D6" s="161"/>
      <c r="E6" s="161"/>
      <c r="F6" s="161"/>
      <c r="G6" s="379"/>
      <c r="H6" s="379"/>
      <c r="I6" s="161"/>
    </row>
    <row r="7" spans="3:9" ht="12.75">
      <c r="C7" s="380" t="s">
        <v>72</v>
      </c>
      <c r="D7" s="212" t="s">
        <v>78</v>
      </c>
      <c r="E7" s="215"/>
      <c r="F7" s="215"/>
      <c r="G7" s="307"/>
      <c r="H7" s="381"/>
      <c r="I7" s="380" t="s">
        <v>79</v>
      </c>
    </row>
    <row r="8" spans="1:9" ht="12.75">
      <c r="A8" s="109"/>
      <c r="B8" s="54"/>
      <c r="C8" s="231" t="s">
        <v>18</v>
      </c>
      <c r="D8" s="231" t="s">
        <v>19</v>
      </c>
      <c r="E8" s="232" t="s">
        <v>105</v>
      </c>
      <c r="F8" s="382" t="s">
        <v>21</v>
      </c>
      <c r="G8" s="383" t="s">
        <v>3</v>
      </c>
      <c r="H8" s="384"/>
      <c r="I8" s="232" t="s">
        <v>106</v>
      </c>
    </row>
    <row r="9" spans="1:9" ht="12.75">
      <c r="A9" s="60" t="s">
        <v>121</v>
      </c>
      <c r="B9" s="61" t="s">
        <v>122</v>
      </c>
      <c r="C9" s="85" t="s">
        <v>49</v>
      </c>
      <c r="D9" s="84" t="s">
        <v>51</v>
      </c>
      <c r="E9" s="85" t="s">
        <v>52</v>
      </c>
      <c r="F9" s="385" t="s">
        <v>19</v>
      </c>
      <c r="G9" s="386" t="s">
        <v>79</v>
      </c>
      <c r="H9" s="387"/>
      <c r="I9" s="84" t="s">
        <v>417</v>
      </c>
    </row>
    <row r="10" spans="1:8" ht="4.5" customHeight="1">
      <c r="A10" s="86"/>
      <c r="B10" s="86"/>
      <c r="G10" s="388"/>
      <c r="H10" s="168"/>
    </row>
    <row r="11" spans="1:11" ht="12.75">
      <c r="A11" s="112">
        <v>1</v>
      </c>
      <c r="B11" s="113" t="s">
        <v>144</v>
      </c>
      <c r="C11" s="389">
        <v>1906</v>
      </c>
      <c r="D11" s="389">
        <v>578.3</v>
      </c>
      <c r="E11" s="389">
        <v>90.6</v>
      </c>
      <c r="F11" s="389">
        <v>0</v>
      </c>
      <c r="G11" s="374">
        <f aca="true" t="shared" si="0" ref="G11:G42">SUM(D11:F11)</f>
        <v>668.9</v>
      </c>
      <c r="H11" s="390"/>
      <c r="I11" s="374">
        <f>SUM('- 6 -'!J11,'- 7 -'!C11,'- 7 -'!G11)</f>
        <v>30307.2</v>
      </c>
      <c r="K11" s="97">
        <f>I11/1000</f>
        <v>30.3072</v>
      </c>
    </row>
    <row r="12" spans="1:11" ht="12.75">
      <c r="A12" s="115">
        <v>2</v>
      </c>
      <c r="B12" s="116" t="s">
        <v>145</v>
      </c>
      <c r="C12" s="391">
        <v>70</v>
      </c>
      <c r="D12" s="391">
        <v>398.5</v>
      </c>
      <c r="E12" s="391">
        <v>62.4</v>
      </c>
      <c r="F12" s="391">
        <v>0</v>
      </c>
      <c r="G12" s="376">
        <f t="shared" si="0"/>
        <v>460.9</v>
      </c>
      <c r="H12" s="392"/>
      <c r="I12" s="376">
        <f>SUM('- 6 -'!J12,'- 7 -'!C12,'- 7 -'!G12)</f>
        <v>8943.33</v>
      </c>
      <c r="K12" s="97">
        <f aca="true" t="shared" si="1" ref="K12:K65">I12/1000</f>
        <v>8.94333</v>
      </c>
    </row>
    <row r="13" spans="1:11" ht="12.75">
      <c r="A13" s="112">
        <v>3</v>
      </c>
      <c r="B13" s="113" t="s">
        <v>146</v>
      </c>
      <c r="C13" s="389">
        <v>0</v>
      </c>
      <c r="D13" s="389">
        <v>0</v>
      </c>
      <c r="E13" s="389">
        <v>0</v>
      </c>
      <c r="F13" s="389">
        <v>0</v>
      </c>
      <c r="G13" s="374">
        <f t="shared" si="0"/>
        <v>0</v>
      </c>
      <c r="H13" s="390"/>
      <c r="I13" s="374">
        <f>SUM('- 6 -'!J13,'- 7 -'!C13,'- 7 -'!G13)</f>
        <v>6185</v>
      </c>
      <c r="K13" s="97">
        <f t="shared" si="1"/>
        <v>6.185</v>
      </c>
    </row>
    <row r="14" spans="1:11" ht="12.75">
      <c r="A14" s="115">
        <v>4</v>
      </c>
      <c r="B14" s="116" t="s">
        <v>147</v>
      </c>
      <c r="C14" s="391">
        <v>63</v>
      </c>
      <c r="D14" s="391">
        <v>22.7</v>
      </c>
      <c r="E14" s="391">
        <v>46.3</v>
      </c>
      <c r="F14" s="391">
        <v>28</v>
      </c>
      <c r="G14" s="376">
        <f t="shared" si="0"/>
        <v>97</v>
      </c>
      <c r="H14" s="392"/>
      <c r="I14" s="376">
        <f>SUM('- 6 -'!J14,'- 7 -'!C14,'- 7 -'!G14)</f>
        <v>4742</v>
      </c>
      <c r="K14" s="97">
        <f t="shared" si="1"/>
        <v>4.742</v>
      </c>
    </row>
    <row r="15" spans="1:11" ht="12.75">
      <c r="A15" s="112">
        <v>5</v>
      </c>
      <c r="B15" s="113" t="s">
        <v>148</v>
      </c>
      <c r="C15" s="389">
        <v>30.6</v>
      </c>
      <c r="D15" s="389">
        <v>0</v>
      </c>
      <c r="E15" s="389">
        <v>128.3</v>
      </c>
      <c r="F15" s="389">
        <v>0</v>
      </c>
      <c r="G15" s="374">
        <f t="shared" si="0"/>
        <v>128.3</v>
      </c>
      <c r="H15" s="390"/>
      <c r="I15" s="374">
        <f>SUM('- 6 -'!J15,'- 7 -'!C15,'- 7 -'!G15)</f>
        <v>6871.500000000001</v>
      </c>
      <c r="K15" s="97">
        <f t="shared" si="1"/>
        <v>6.871500000000001</v>
      </c>
    </row>
    <row r="16" spans="1:11" ht="12.75">
      <c r="A16" s="115">
        <v>6</v>
      </c>
      <c r="B16" s="116" t="s">
        <v>149</v>
      </c>
      <c r="C16" s="391">
        <v>119</v>
      </c>
      <c r="D16" s="391">
        <v>0</v>
      </c>
      <c r="E16" s="391">
        <v>0</v>
      </c>
      <c r="F16" s="391">
        <v>0</v>
      </c>
      <c r="G16" s="376">
        <f t="shared" si="0"/>
        <v>0</v>
      </c>
      <c r="H16" s="392"/>
      <c r="I16" s="376">
        <f>SUM('- 6 -'!J16,'- 7 -'!C16,'- 7 -'!G16)</f>
        <v>9178</v>
      </c>
      <c r="K16" s="97">
        <f t="shared" si="1"/>
        <v>9.178</v>
      </c>
    </row>
    <row r="17" spans="1:11" ht="12.75">
      <c r="A17" s="112">
        <v>8</v>
      </c>
      <c r="B17" s="113" t="s">
        <v>150</v>
      </c>
      <c r="C17" s="389">
        <v>79</v>
      </c>
      <c r="D17" s="389">
        <v>0</v>
      </c>
      <c r="E17" s="389">
        <v>24</v>
      </c>
      <c r="F17" s="389">
        <v>0</v>
      </c>
      <c r="G17" s="374">
        <f t="shared" si="0"/>
        <v>24</v>
      </c>
      <c r="H17" s="390"/>
      <c r="I17" s="374">
        <f>SUM('- 6 -'!J17,'- 7 -'!C17,'- 7 -'!G17)</f>
        <v>1012</v>
      </c>
      <c r="K17" s="97">
        <f t="shared" si="1"/>
        <v>1.012</v>
      </c>
    </row>
    <row r="18" spans="1:11" ht="12.75">
      <c r="A18" s="115">
        <v>9</v>
      </c>
      <c r="B18" s="116" t="s">
        <v>151</v>
      </c>
      <c r="C18" s="391">
        <v>164</v>
      </c>
      <c r="D18" s="391">
        <v>301</v>
      </c>
      <c r="E18" s="391">
        <v>185</v>
      </c>
      <c r="F18" s="391">
        <v>0</v>
      </c>
      <c r="G18" s="376">
        <f t="shared" si="0"/>
        <v>486</v>
      </c>
      <c r="H18" s="392"/>
      <c r="I18" s="376">
        <f>SUM('- 6 -'!J18,'- 7 -'!C18,'- 7 -'!G18)</f>
        <v>12712.5</v>
      </c>
      <c r="K18" s="97">
        <f t="shared" si="1"/>
        <v>12.7125</v>
      </c>
    </row>
    <row r="19" spans="1:11" ht="12.75">
      <c r="A19" s="112">
        <v>10</v>
      </c>
      <c r="B19" s="113" t="s">
        <v>152</v>
      </c>
      <c r="C19" s="389">
        <v>43.7</v>
      </c>
      <c r="D19" s="389">
        <v>35.7</v>
      </c>
      <c r="E19" s="389">
        <v>112.7</v>
      </c>
      <c r="F19" s="389">
        <v>88</v>
      </c>
      <c r="G19" s="374">
        <f t="shared" si="0"/>
        <v>236.4</v>
      </c>
      <c r="H19" s="390"/>
      <c r="I19" s="374">
        <f>SUM('- 6 -'!J19,'- 7 -'!C19,'- 7 -'!G19)</f>
        <v>8797</v>
      </c>
      <c r="K19" s="97">
        <f t="shared" si="1"/>
        <v>8.797</v>
      </c>
    </row>
    <row r="20" spans="1:11" ht="12.75">
      <c r="A20" s="115">
        <v>11</v>
      </c>
      <c r="B20" s="116" t="s">
        <v>153</v>
      </c>
      <c r="C20" s="391">
        <v>17</v>
      </c>
      <c r="D20" s="391">
        <v>255</v>
      </c>
      <c r="E20" s="391">
        <v>78</v>
      </c>
      <c r="F20" s="391">
        <v>0</v>
      </c>
      <c r="G20" s="376">
        <f t="shared" si="0"/>
        <v>333</v>
      </c>
      <c r="H20" s="392"/>
      <c r="I20" s="376">
        <f>SUM('- 6 -'!J20,'- 7 -'!C20,'- 7 -'!G20)</f>
        <v>4676.4</v>
      </c>
      <c r="K20" s="97">
        <f t="shared" si="1"/>
        <v>4.676399999999999</v>
      </c>
    </row>
    <row r="21" spans="1:11" ht="12.75">
      <c r="A21" s="112">
        <v>12</v>
      </c>
      <c r="B21" s="113" t="s">
        <v>154</v>
      </c>
      <c r="C21" s="389">
        <v>98</v>
      </c>
      <c r="D21" s="389">
        <v>89.5</v>
      </c>
      <c r="E21" s="389">
        <v>0</v>
      </c>
      <c r="F21" s="389">
        <v>0</v>
      </c>
      <c r="G21" s="374">
        <f t="shared" si="0"/>
        <v>89.5</v>
      </c>
      <c r="H21" s="390"/>
      <c r="I21" s="374">
        <f>SUM('- 6 -'!J21,'- 7 -'!C21,'- 7 -'!G21)</f>
        <v>7871.5</v>
      </c>
      <c r="K21" s="97">
        <f t="shared" si="1"/>
        <v>7.8715</v>
      </c>
    </row>
    <row r="22" spans="1:11" ht="12.75">
      <c r="A22" s="115">
        <v>13</v>
      </c>
      <c r="B22" s="116" t="s">
        <v>155</v>
      </c>
      <c r="C22" s="391">
        <v>0</v>
      </c>
      <c r="D22" s="391">
        <v>0</v>
      </c>
      <c r="E22" s="391">
        <v>46</v>
      </c>
      <c r="F22" s="391">
        <v>0</v>
      </c>
      <c r="G22" s="376">
        <f t="shared" si="0"/>
        <v>46</v>
      </c>
      <c r="H22" s="392"/>
      <c r="I22" s="376">
        <f>SUM('- 6 -'!J22,'- 7 -'!C22,'- 7 -'!G22)</f>
        <v>2987.5</v>
      </c>
      <c r="K22" s="97">
        <f t="shared" si="1"/>
        <v>2.9875</v>
      </c>
    </row>
    <row r="23" spans="1:11" ht="12.75">
      <c r="A23" s="112">
        <v>14</v>
      </c>
      <c r="B23" s="113" t="s">
        <v>156</v>
      </c>
      <c r="C23" s="389">
        <v>16</v>
      </c>
      <c r="D23" s="389">
        <v>0</v>
      </c>
      <c r="E23" s="389">
        <v>116.4</v>
      </c>
      <c r="F23" s="389">
        <v>72</v>
      </c>
      <c r="G23" s="374">
        <f t="shared" si="0"/>
        <v>188.4</v>
      </c>
      <c r="H23" s="390"/>
      <c r="I23" s="374">
        <f>SUM('- 6 -'!J23,'- 7 -'!C23,'- 7 -'!G23)</f>
        <v>3786.2000000000003</v>
      </c>
      <c r="K23" s="97">
        <f t="shared" si="1"/>
        <v>3.7862000000000005</v>
      </c>
    </row>
    <row r="24" spans="1:11" ht="12.75">
      <c r="A24" s="115">
        <v>15</v>
      </c>
      <c r="B24" s="116" t="s">
        <v>157</v>
      </c>
      <c r="C24" s="391">
        <v>22</v>
      </c>
      <c r="D24" s="391">
        <v>251</v>
      </c>
      <c r="E24" s="391">
        <v>136</v>
      </c>
      <c r="F24" s="391">
        <v>0</v>
      </c>
      <c r="G24" s="376">
        <f t="shared" si="0"/>
        <v>387</v>
      </c>
      <c r="H24" s="392"/>
      <c r="I24" s="376">
        <f>SUM('- 6 -'!J24,'- 7 -'!C24,'- 7 -'!G24)</f>
        <v>5593</v>
      </c>
      <c r="K24" s="97">
        <f t="shared" si="1"/>
        <v>5.593</v>
      </c>
    </row>
    <row r="25" spans="1:11" ht="12.75">
      <c r="A25" s="112">
        <v>16</v>
      </c>
      <c r="B25" s="113" t="s">
        <v>158</v>
      </c>
      <c r="C25" s="389">
        <v>0</v>
      </c>
      <c r="D25" s="389">
        <v>42.5</v>
      </c>
      <c r="E25" s="389">
        <v>33.3</v>
      </c>
      <c r="F25" s="389">
        <v>0</v>
      </c>
      <c r="G25" s="374">
        <f t="shared" si="0"/>
        <v>75.8</v>
      </c>
      <c r="H25" s="390"/>
      <c r="I25" s="374">
        <f>SUM('- 6 -'!J25,'- 7 -'!C25,'- 7 -'!G25)</f>
        <v>764</v>
      </c>
      <c r="K25" s="97">
        <f t="shared" si="1"/>
        <v>0.764</v>
      </c>
    </row>
    <row r="26" spans="1:11" ht="12.75">
      <c r="A26" s="115">
        <v>17</v>
      </c>
      <c r="B26" s="116" t="s">
        <v>159</v>
      </c>
      <c r="C26" s="391">
        <v>11</v>
      </c>
      <c r="D26" s="391">
        <v>15</v>
      </c>
      <c r="E26" s="391">
        <v>0</v>
      </c>
      <c r="F26" s="391">
        <v>0</v>
      </c>
      <c r="G26" s="376">
        <f t="shared" si="0"/>
        <v>15</v>
      </c>
      <c r="H26" s="392"/>
      <c r="I26" s="376">
        <f>SUM('- 6 -'!J26,'- 7 -'!C26,'- 7 -'!G26)</f>
        <v>565.5</v>
      </c>
      <c r="K26" s="97">
        <f t="shared" si="1"/>
        <v>0.5655</v>
      </c>
    </row>
    <row r="27" spans="1:11" ht="12.75">
      <c r="A27" s="112">
        <v>18</v>
      </c>
      <c r="B27" s="113" t="s">
        <v>160</v>
      </c>
      <c r="C27" s="389">
        <v>0</v>
      </c>
      <c r="D27" s="389">
        <v>49.7</v>
      </c>
      <c r="E27" s="389">
        <v>52.1</v>
      </c>
      <c r="F27" s="389">
        <v>0</v>
      </c>
      <c r="G27" s="374">
        <f t="shared" si="0"/>
        <v>101.80000000000001</v>
      </c>
      <c r="H27" s="390"/>
      <c r="I27" s="374">
        <f>SUM('- 6 -'!J27,'- 7 -'!C27,'- 7 -'!G27)</f>
        <v>1471.7</v>
      </c>
      <c r="K27" s="97">
        <f t="shared" si="1"/>
        <v>1.4717</v>
      </c>
    </row>
    <row r="28" spans="1:11" ht="12.75">
      <c r="A28" s="115">
        <v>19</v>
      </c>
      <c r="B28" s="116" t="s">
        <v>161</v>
      </c>
      <c r="C28" s="391">
        <v>0</v>
      </c>
      <c r="D28" s="391">
        <v>20</v>
      </c>
      <c r="E28" s="391">
        <v>20</v>
      </c>
      <c r="F28" s="391">
        <v>0</v>
      </c>
      <c r="G28" s="376">
        <f t="shared" si="0"/>
        <v>40</v>
      </c>
      <c r="H28" s="392"/>
      <c r="I28" s="376">
        <f>SUM('- 6 -'!J28,'- 7 -'!C28,'- 7 -'!G28)</f>
        <v>1735.5</v>
      </c>
      <c r="K28" s="97">
        <f t="shared" si="1"/>
        <v>1.7355</v>
      </c>
    </row>
    <row r="29" spans="1:11" ht="12.75">
      <c r="A29" s="112">
        <v>20</v>
      </c>
      <c r="B29" s="113" t="s">
        <v>162</v>
      </c>
      <c r="C29" s="389">
        <v>0</v>
      </c>
      <c r="D29" s="389">
        <v>0</v>
      </c>
      <c r="E29" s="389">
        <v>27.7</v>
      </c>
      <c r="F29" s="389">
        <v>0</v>
      </c>
      <c r="G29" s="374">
        <f t="shared" si="0"/>
        <v>27.7</v>
      </c>
      <c r="H29" s="390"/>
      <c r="I29" s="374">
        <f>SUM('- 6 -'!J29,'- 7 -'!C29,'- 7 -'!G29)</f>
        <v>1037.5</v>
      </c>
      <c r="K29" s="97">
        <f t="shared" si="1"/>
        <v>1.0375</v>
      </c>
    </row>
    <row r="30" spans="1:11" ht="12.75">
      <c r="A30" s="115">
        <v>21</v>
      </c>
      <c r="B30" s="116" t="s">
        <v>163</v>
      </c>
      <c r="C30" s="391">
        <v>7</v>
      </c>
      <c r="D30" s="391">
        <v>0</v>
      </c>
      <c r="E30" s="391">
        <v>30</v>
      </c>
      <c r="F30" s="391">
        <v>0</v>
      </c>
      <c r="G30" s="376">
        <f t="shared" si="0"/>
        <v>30</v>
      </c>
      <c r="H30" s="392"/>
      <c r="I30" s="376">
        <f>SUM('- 6 -'!J30,'- 7 -'!C30,'- 7 -'!G30)</f>
        <v>3536</v>
      </c>
      <c r="K30" s="97">
        <f t="shared" si="1"/>
        <v>3.536</v>
      </c>
    </row>
    <row r="31" spans="1:11" ht="12.75">
      <c r="A31" s="112">
        <v>22</v>
      </c>
      <c r="B31" s="113" t="s">
        <v>164</v>
      </c>
      <c r="C31" s="389">
        <v>0</v>
      </c>
      <c r="D31" s="389">
        <v>0</v>
      </c>
      <c r="E31" s="389">
        <v>0</v>
      </c>
      <c r="F31" s="389">
        <v>24</v>
      </c>
      <c r="G31" s="374">
        <f t="shared" si="0"/>
        <v>24</v>
      </c>
      <c r="H31" s="390"/>
      <c r="I31" s="374">
        <f>SUM('- 6 -'!J31,'- 7 -'!C31,'- 7 -'!G31)</f>
        <v>1800</v>
      </c>
      <c r="K31" s="97">
        <f t="shared" si="1"/>
        <v>1.8</v>
      </c>
    </row>
    <row r="32" spans="1:11" ht="12.75">
      <c r="A32" s="115">
        <v>23</v>
      </c>
      <c r="B32" s="116" t="s">
        <v>165</v>
      </c>
      <c r="C32" s="391">
        <v>0</v>
      </c>
      <c r="D32" s="391">
        <v>27</v>
      </c>
      <c r="E32" s="391">
        <v>12</v>
      </c>
      <c r="F32" s="391">
        <v>0</v>
      </c>
      <c r="G32" s="376">
        <f t="shared" si="0"/>
        <v>39</v>
      </c>
      <c r="H32" s="392"/>
      <c r="I32" s="376">
        <f>SUM('- 6 -'!J32,'- 7 -'!C32,'- 7 -'!G32)</f>
        <v>1449.5</v>
      </c>
      <c r="K32" s="97">
        <f t="shared" si="1"/>
        <v>1.4495</v>
      </c>
    </row>
    <row r="33" spans="1:11" ht="12.75">
      <c r="A33" s="112">
        <v>24</v>
      </c>
      <c r="B33" s="113" t="s">
        <v>166</v>
      </c>
      <c r="C33" s="389">
        <v>94</v>
      </c>
      <c r="D33" s="389">
        <v>38.1</v>
      </c>
      <c r="E33" s="389">
        <v>60</v>
      </c>
      <c r="F33" s="389">
        <v>0</v>
      </c>
      <c r="G33" s="374">
        <f t="shared" si="0"/>
        <v>98.1</v>
      </c>
      <c r="H33" s="390"/>
      <c r="I33" s="374">
        <f>SUM('- 6 -'!J33,'- 7 -'!C33,'- 7 -'!G33)</f>
        <v>3723.4</v>
      </c>
      <c r="K33" s="97">
        <f t="shared" si="1"/>
        <v>3.7234000000000003</v>
      </c>
    </row>
    <row r="34" spans="1:11" ht="12.75">
      <c r="A34" s="115">
        <v>25</v>
      </c>
      <c r="B34" s="116" t="s">
        <v>167</v>
      </c>
      <c r="C34" s="391">
        <v>12</v>
      </c>
      <c r="D34" s="391">
        <v>0</v>
      </c>
      <c r="E34" s="391">
        <v>39.6</v>
      </c>
      <c r="F34" s="391">
        <v>0</v>
      </c>
      <c r="G34" s="376">
        <f t="shared" si="0"/>
        <v>39.6</v>
      </c>
      <c r="H34" s="392"/>
      <c r="I34" s="376">
        <f>SUM('- 6 -'!J34,'- 7 -'!C34,'- 7 -'!G34)</f>
        <v>1567.5</v>
      </c>
      <c r="K34" s="97">
        <f t="shared" si="1"/>
        <v>1.5675</v>
      </c>
    </row>
    <row r="35" spans="1:11" ht="12.75">
      <c r="A35" s="112">
        <v>26</v>
      </c>
      <c r="B35" s="113" t="s">
        <v>168</v>
      </c>
      <c r="C35" s="389">
        <v>44</v>
      </c>
      <c r="D35" s="389">
        <v>66.6</v>
      </c>
      <c r="E35" s="389">
        <v>93.6</v>
      </c>
      <c r="F35" s="389">
        <v>0</v>
      </c>
      <c r="G35" s="374">
        <f t="shared" si="0"/>
        <v>160.2</v>
      </c>
      <c r="H35" s="390"/>
      <c r="I35" s="374">
        <f>SUM('- 6 -'!J35,'- 7 -'!C35,'- 7 -'!G35)</f>
        <v>2634</v>
      </c>
      <c r="K35" s="97">
        <f t="shared" si="1"/>
        <v>2.634</v>
      </c>
    </row>
    <row r="36" spans="1:11" ht="12.75">
      <c r="A36" s="115">
        <v>27</v>
      </c>
      <c r="B36" s="116" t="s">
        <v>169</v>
      </c>
      <c r="C36" s="391">
        <v>0</v>
      </c>
      <c r="D36" s="391">
        <v>0</v>
      </c>
      <c r="E36" s="391">
        <v>16.6</v>
      </c>
      <c r="F36" s="391">
        <v>0</v>
      </c>
      <c r="G36" s="376">
        <f t="shared" si="0"/>
        <v>16.6</v>
      </c>
      <c r="H36" s="392"/>
      <c r="I36" s="376">
        <f>SUM('- 6 -'!J36,'- 7 -'!C36,'- 7 -'!G36)</f>
        <v>795.5</v>
      </c>
      <c r="K36" s="97">
        <f t="shared" si="1"/>
        <v>0.7955</v>
      </c>
    </row>
    <row r="37" spans="1:11" ht="12.75">
      <c r="A37" s="112">
        <v>28</v>
      </c>
      <c r="B37" s="113" t="s">
        <v>170</v>
      </c>
      <c r="C37" s="389">
        <v>0</v>
      </c>
      <c r="D37" s="389">
        <v>0</v>
      </c>
      <c r="E37" s="389">
        <v>0</v>
      </c>
      <c r="F37" s="389">
        <v>0</v>
      </c>
      <c r="G37" s="374">
        <f t="shared" si="0"/>
        <v>0</v>
      </c>
      <c r="H37" s="390"/>
      <c r="I37" s="374">
        <f>SUM('- 6 -'!J37,'- 7 -'!C37,'- 7 -'!G37)</f>
        <v>890</v>
      </c>
      <c r="K37" s="97">
        <f t="shared" si="1"/>
        <v>0.89</v>
      </c>
    </row>
    <row r="38" spans="1:11" ht="12.75">
      <c r="A38" s="115">
        <v>29</v>
      </c>
      <c r="B38" s="116" t="s">
        <v>171</v>
      </c>
      <c r="C38" s="391">
        <v>0</v>
      </c>
      <c r="D38" s="391">
        <v>0</v>
      </c>
      <c r="E38" s="391">
        <v>29.5</v>
      </c>
      <c r="F38" s="391">
        <v>0</v>
      </c>
      <c r="G38" s="376">
        <f t="shared" si="0"/>
        <v>29.5</v>
      </c>
      <c r="H38" s="392"/>
      <c r="I38" s="376">
        <f>SUM('- 6 -'!J38,'- 7 -'!C38,'- 7 -'!G38)</f>
        <v>1192.6</v>
      </c>
      <c r="K38" s="97">
        <f t="shared" si="1"/>
        <v>1.1925999999999999</v>
      </c>
    </row>
    <row r="39" spans="1:11" ht="12.75">
      <c r="A39" s="112">
        <v>30</v>
      </c>
      <c r="B39" s="113" t="s">
        <v>172</v>
      </c>
      <c r="C39" s="389">
        <v>30.2</v>
      </c>
      <c r="D39" s="389">
        <v>0</v>
      </c>
      <c r="E39" s="389">
        <v>67</v>
      </c>
      <c r="F39" s="389">
        <v>0</v>
      </c>
      <c r="G39" s="374">
        <f t="shared" si="0"/>
        <v>67</v>
      </c>
      <c r="H39" s="390"/>
      <c r="I39" s="374">
        <f>SUM('- 6 -'!J39,'- 7 -'!C39,'- 7 -'!G39)</f>
        <v>1438</v>
      </c>
      <c r="K39" s="97">
        <f t="shared" si="1"/>
        <v>1.438</v>
      </c>
    </row>
    <row r="40" spans="1:11" ht="12.75">
      <c r="A40" s="115">
        <v>31</v>
      </c>
      <c r="B40" s="116" t="s">
        <v>173</v>
      </c>
      <c r="C40" s="391">
        <v>43</v>
      </c>
      <c r="D40" s="391">
        <v>0</v>
      </c>
      <c r="E40" s="391">
        <v>56.2</v>
      </c>
      <c r="F40" s="391">
        <v>0</v>
      </c>
      <c r="G40" s="376">
        <f t="shared" si="0"/>
        <v>56.2</v>
      </c>
      <c r="H40" s="392"/>
      <c r="I40" s="376">
        <f>SUM('- 6 -'!J40,'- 7 -'!C40,'- 7 -'!G40)</f>
        <v>1683.2</v>
      </c>
      <c r="K40" s="97">
        <f t="shared" si="1"/>
        <v>1.6832</v>
      </c>
    </row>
    <row r="41" spans="1:11" ht="12.75">
      <c r="A41" s="112">
        <v>32</v>
      </c>
      <c r="B41" s="113" t="s">
        <v>174</v>
      </c>
      <c r="C41" s="389">
        <v>0</v>
      </c>
      <c r="D41" s="389">
        <v>0</v>
      </c>
      <c r="E41" s="389">
        <v>42.5</v>
      </c>
      <c r="F41" s="389">
        <v>0</v>
      </c>
      <c r="G41" s="374">
        <f t="shared" si="0"/>
        <v>42.5</v>
      </c>
      <c r="H41" s="390"/>
      <c r="I41" s="374">
        <f>SUM('- 6 -'!J41,'- 7 -'!C41,'- 7 -'!G41)</f>
        <v>920.5</v>
      </c>
      <c r="K41" s="97">
        <f t="shared" si="1"/>
        <v>0.9205</v>
      </c>
    </row>
    <row r="42" spans="1:11" ht="12.75">
      <c r="A42" s="115">
        <v>33</v>
      </c>
      <c r="B42" s="116" t="s">
        <v>175</v>
      </c>
      <c r="C42" s="391">
        <v>9</v>
      </c>
      <c r="D42" s="391">
        <v>139.1</v>
      </c>
      <c r="E42" s="391">
        <v>69</v>
      </c>
      <c r="F42" s="391">
        <v>0</v>
      </c>
      <c r="G42" s="376">
        <f t="shared" si="0"/>
        <v>208.1</v>
      </c>
      <c r="H42" s="392"/>
      <c r="I42" s="376">
        <f>SUM('- 6 -'!J42,'- 7 -'!C42,'- 7 -'!G42)</f>
        <v>1963.5</v>
      </c>
      <c r="K42" s="97">
        <f t="shared" si="1"/>
        <v>1.9635</v>
      </c>
    </row>
    <row r="43" spans="1:11" ht="12.75">
      <c r="A43" s="112">
        <v>34</v>
      </c>
      <c r="B43" s="113" t="s">
        <v>176</v>
      </c>
      <c r="C43" s="389">
        <v>0</v>
      </c>
      <c r="D43" s="389">
        <v>0</v>
      </c>
      <c r="E43" s="389">
        <v>0</v>
      </c>
      <c r="F43" s="389">
        <v>0</v>
      </c>
      <c r="G43" s="374">
        <f aca="true" t="shared" si="2" ref="G43:G65">SUM(D43:F43)</f>
        <v>0</v>
      </c>
      <c r="H43" s="390"/>
      <c r="I43" s="374">
        <f>SUM('- 6 -'!J43,'- 7 -'!C43,'- 7 -'!G43)</f>
        <v>790</v>
      </c>
      <c r="K43" s="97">
        <f t="shared" si="1"/>
        <v>0.79</v>
      </c>
    </row>
    <row r="44" spans="1:11" ht="12.75">
      <c r="A44" s="115">
        <v>35</v>
      </c>
      <c r="B44" s="116" t="s">
        <v>177</v>
      </c>
      <c r="C44" s="391">
        <v>0</v>
      </c>
      <c r="D44" s="391">
        <v>142.9</v>
      </c>
      <c r="E44" s="391">
        <v>42.3</v>
      </c>
      <c r="F44" s="391">
        <v>0</v>
      </c>
      <c r="G44" s="376">
        <f t="shared" si="2"/>
        <v>185.2</v>
      </c>
      <c r="H44" s="392"/>
      <c r="I44" s="376">
        <f>SUM('- 6 -'!J44,'- 7 -'!C44,'- 7 -'!G44)</f>
        <v>1947</v>
      </c>
      <c r="K44" s="97">
        <f t="shared" si="1"/>
        <v>1.947</v>
      </c>
    </row>
    <row r="45" spans="1:11" ht="12.75">
      <c r="A45" s="112">
        <v>36</v>
      </c>
      <c r="B45" s="113" t="s">
        <v>178</v>
      </c>
      <c r="C45" s="389">
        <v>0</v>
      </c>
      <c r="D45" s="389">
        <v>0</v>
      </c>
      <c r="E45" s="389">
        <v>30</v>
      </c>
      <c r="F45" s="389">
        <v>0</v>
      </c>
      <c r="G45" s="374">
        <f t="shared" si="2"/>
        <v>30</v>
      </c>
      <c r="H45" s="390"/>
      <c r="I45" s="374">
        <f>SUM('- 6 -'!J45,'- 7 -'!C45,'- 7 -'!G45)</f>
        <v>1127</v>
      </c>
      <c r="K45" s="97">
        <f t="shared" si="1"/>
        <v>1.127</v>
      </c>
    </row>
    <row r="46" spans="1:11" ht="12.75">
      <c r="A46" s="115">
        <v>37</v>
      </c>
      <c r="B46" s="116" t="s">
        <v>179</v>
      </c>
      <c r="C46" s="391">
        <v>0</v>
      </c>
      <c r="D46" s="391">
        <v>58</v>
      </c>
      <c r="E46" s="391">
        <v>16</v>
      </c>
      <c r="F46" s="391">
        <v>0</v>
      </c>
      <c r="G46" s="376">
        <f t="shared" si="2"/>
        <v>74</v>
      </c>
      <c r="H46" s="392"/>
      <c r="I46" s="376">
        <f>SUM('- 6 -'!J46,'- 7 -'!C46,'- 7 -'!G46)</f>
        <v>1027</v>
      </c>
      <c r="K46" s="97">
        <f t="shared" si="1"/>
        <v>1.027</v>
      </c>
    </row>
    <row r="47" spans="1:11" ht="12.75">
      <c r="A47" s="112">
        <v>38</v>
      </c>
      <c r="B47" s="113" t="s">
        <v>180</v>
      </c>
      <c r="C47" s="389">
        <v>0</v>
      </c>
      <c r="D47" s="389">
        <v>0</v>
      </c>
      <c r="E47" s="389">
        <v>53.4</v>
      </c>
      <c r="F47" s="389">
        <v>0</v>
      </c>
      <c r="G47" s="374">
        <f t="shared" si="2"/>
        <v>53.4</v>
      </c>
      <c r="H47" s="390"/>
      <c r="I47" s="374">
        <f>SUM('- 6 -'!J47,'- 7 -'!C47,'- 7 -'!G47)</f>
        <v>1325</v>
      </c>
      <c r="K47" s="97">
        <f t="shared" si="1"/>
        <v>1.325</v>
      </c>
    </row>
    <row r="48" spans="1:11" ht="12.75">
      <c r="A48" s="115">
        <v>39</v>
      </c>
      <c r="B48" s="116" t="s">
        <v>181</v>
      </c>
      <c r="C48" s="391">
        <v>12</v>
      </c>
      <c r="D48" s="391">
        <v>15</v>
      </c>
      <c r="E48" s="391">
        <v>46</v>
      </c>
      <c r="F48" s="391">
        <v>0</v>
      </c>
      <c r="G48" s="376">
        <f t="shared" si="2"/>
        <v>61</v>
      </c>
      <c r="H48" s="392"/>
      <c r="I48" s="376">
        <f>SUM('- 6 -'!J48,'- 7 -'!C48,'- 7 -'!G48)</f>
        <v>2223</v>
      </c>
      <c r="K48" s="97">
        <f t="shared" si="1"/>
        <v>2.223</v>
      </c>
    </row>
    <row r="49" spans="1:11" ht="12.75">
      <c r="A49" s="112">
        <v>40</v>
      </c>
      <c r="B49" s="113" t="s">
        <v>182</v>
      </c>
      <c r="C49" s="389">
        <v>146</v>
      </c>
      <c r="D49" s="389">
        <v>301.4</v>
      </c>
      <c r="E49" s="389">
        <v>199.9</v>
      </c>
      <c r="F49" s="389">
        <v>0</v>
      </c>
      <c r="G49" s="374">
        <f t="shared" si="2"/>
        <v>501.29999999999995</v>
      </c>
      <c r="H49" s="390"/>
      <c r="I49" s="374">
        <f>SUM('- 6 -'!J49,'- 7 -'!C49,'- 7 -'!G49)</f>
        <v>7655</v>
      </c>
      <c r="K49" s="97">
        <f t="shared" si="1"/>
        <v>7.655</v>
      </c>
    </row>
    <row r="50" spans="1:11" ht="12.75">
      <c r="A50" s="115">
        <v>41</v>
      </c>
      <c r="B50" s="116" t="s">
        <v>183</v>
      </c>
      <c r="C50" s="391">
        <v>0</v>
      </c>
      <c r="D50" s="391">
        <v>29.4</v>
      </c>
      <c r="E50" s="391">
        <v>39.6</v>
      </c>
      <c r="F50" s="391">
        <v>0</v>
      </c>
      <c r="G50" s="376">
        <f t="shared" si="2"/>
        <v>69</v>
      </c>
      <c r="H50" s="392"/>
      <c r="I50" s="376">
        <f>SUM('- 6 -'!J50,'- 7 -'!C50,'- 7 -'!G50)</f>
        <v>1747.8</v>
      </c>
      <c r="K50" s="97">
        <f t="shared" si="1"/>
        <v>1.7478</v>
      </c>
    </row>
    <row r="51" spans="1:11" ht="12.75">
      <c r="A51" s="112">
        <v>42</v>
      </c>
      <c r="B51" s="113" t="s">
        <v>184</v>
      </c>
      <c r="C51" s="389">
        <v>0</v>
      </c>
      <c r="D51" s="389">
        <v>0</v>
      </c>
      <c r="E51" s="389">
        <v>0</v>
      </c>
      <c r="F51" s="389">
        <v>0</v>
      </c>
      <c r="G51" s="374">
        <f t="shared" si="2"/>
        <v>0</v>
      </c>
      <c r="H51" s="390"/>
      <c r="I51" s="374">
        <f>SUM('- 6 -'!J51,'- 7 -'!C51,'- 7 -'!G51)</f>
        <v>1118.5</v>
      </c>
      <c r="K51" s="97">
        <f t="shared" si="1"/>
        <v>1.1185</v>
      </c>
    </row>
    <row r="52" spans="1:11" ht="12.75">
      <c r="A52" s="115">
        <v>43</v>
      </c>
      <c r="B52" s="116" t="s">
        <v>185</v>
      </c>
      <c r="C52" s="391">
        <v>0</v>
      </c>
      <c r="D52" s="391">
        <v>0</v>
      </c>
      <c r="E52" s="391">
        <v>0</v>
      </c>
      <c r="F52" s="391">
        <v>0</v>
      </c>
      <c r="G52" s="376">
        <f t="shared" si="2"/>
        <v>0</v>
      </c>
      <c r="H52" s="392"/>
      <c r="I52" s="376">
        <f>SUM('- 6 -'!J52,'- 7 -'!C52,'- 7 -'!G52)</f>
        <v>903</v>
      </c>
      <c r="K52" s="97">
        <f t="shared" si="1"/>
        <v>0.903</v>
      </c>
    </row>
    <row r="53" spans="1:11" ht="12.75">
      <c r="A53" s="112">
        <v>44</v>
      </c>
      <c r="B53" s="113" t="s">
        <v>186</v>
      </c>
      <c r="C53" s="389">
        <v>0</v>
      </c>
      <c r="D53" s="389">
        <v>0</v>
      </c>
      <c r="E53" s="389">
        <v>27.4</v>
      </c>
      <c r="F53" s="389">
        <v>0</v>
      </c>
      <c r="G53" s="374">
        <f t="shared" si="2"/>
        <v>27.4</v>
      </c>
      <c r="H53" s="390"/>
      <c r="I53" s="374">
        <f>SUM('- 6 -'!J53,'- 7 -'!C53,'- 7 -'!G53)</f>
        <v>1310.5</v>
      </c>
      <c r="K53" s="97">
        <f t="shared" si="1"/>
        <v>1.3105</v>
      </c>
    </row>
    <row r="54" spans="1:11" ht="12.75">
      <c r="A54" s="115">
        <v>45</v>
      </c>
      <c r="B54" s="116" t="s">
        <v>187</v>
      </c>
      <c r="C54" s="391">
        <v>21</v>
      </c>
      <c r="D54" s="391">
        <v>43</v>
      </c>
      <c r="E54" s="391">
        <v>47</v>
      </c>
      <c r="F54" s="391">
        <v>0</v>
      </c>
      <c r="G54" s="376">
        <f t="shared" si="2"/>
        <v>90</v>
      </c>
      <c r="H54" s="392"/>
      <c r="I54" s="376">
        <f>SUM('- 6 -'!J54,'- 7 -'!C54,'- 7 -'!G54)</f>
        <v>1947.6</v>
      </c>
      <c r="K54" s="97">
        <f t="shared" si="1"/>
        <v>1.9476</v>
      </c>
    </row>
    <row r="55" spans="1:11" ht="12.75">
      <c r="A55" s="112">
        <v>46</v>
      </c>
      <c r="B55" s="113" t="s">
        <v>188</v>
      </c>
      <c r="C55" s="389">
        <v>63.5</v>
      </c>
      <c r="D55" s="389">
        <v>0</v>
      </c>
      <c r="E55" s="389">
        <v>57.7</v>
      </c>
      <c r="F55" s="389">
        <v>67</v>
      </c>
      <c r="G55" s="374">
        <f t="shared" si="2"/>
        <v>124.7</v>
      </c>
      <c r="H55" s="390"/>
      <c r="I55" s="374">
        <f>SUM('- 6 -'!J55,'- 7 -'!C55,'- 7 -'!G55)</f>
        <v>1595.7</v>
      </c>
      <c r="K55" s="97">
        <f t="shared" si="1"/>
        <v>1.5957000000000001</v>
      </c>
    </row>
    <row r="56" spans="1:11" ht="12.75">
      <c r="A56" s="115">
        <v>47</v>
      </c>
      <c r="B56" s="116" t="s">
        <v>189</v>
      </c>
      <c r="C56" s="391">
        <v>9</v>
      </c>
      <c r="D56" s="391">
        <v>0</v>
      </c>
      <c r="E56" s="391">
        <v>56.4</v>
      </c>
      <c r="F56" s="391">
        <v>0</v>
      </c>
      <c r="G56" s="376">
        <f t="shared" si="2"/>
        <v>56.4</v>
      </c>
      <c r="H56" s="392"/>
      <c r="I56" s="376">
        <f>SUM('- 6 -'!J56,'- 7 -'!C56,'- 7 -'!G56)</f>
        <v>1356.5</v>
      </c>
      <c r="K56" s="97">
        <f t="shared" si="1"/>
        <v>1.3565</v>
      </c>
    </row>
    <row r="57" spans="1:11" ht="12.75">
      <c r="A57" s="112">
        <v>48</v>
      </c>
      <c r="B57" s="113" t="s">
        <v>190</v>
      </c>
      <c r="C57" s="389">
        <v>34.2</v>
      </c>
      <c r="D57" s="389">
        <v>39.8</v>
      </c>
      <c r="E57" s="389">
        <v>19.7</v>
      </c>
      <c r="F57" s="389">
        <v>0</v>
      </c>
      <c r="G57" s="374">
        <f t="shared" si="2"/>
        <v>59.5</v>
      </c>
      <c r="H57" s="390"/>
      <c r="I57" s="374">
        <f>SUM('- 6 -'!J57,'- 7 -'!C57,'- 7 -'!G57)</f>
        <v>5444.2</v>
      </c>
      <c r="K57" s="97">
        <f t="shared" si="1"/>
        <v>5.4441999999999995</v>
      </c>
    </row>
    <row r="58" spans="1:11" ht="12.75">
      <c r="A58" s="115">
        <v>49</v>
      </c>
      <c r="B58" s="116" t="s">
        <v>191</v>
      </c>
      <c r="C58" s="391">
        <v>47</v>
      </c>
      <c r="D58" s="391">
        <v>0</v>
      </c>
      <c r="E58" s="391">
        <v>17.7</v>
      </c>
      <c r="F58" s="391">
        <v>8</v>
      </c>
      <c r="G58" s="376">
        <f t="shared" si="2"/>
        <v>25.7</v>
      </c>
      <c r="H58" s="392"/>
      <c r="I58" s="376">
        <f>SUM('- 6 -'!J58,'- 7 -'!C58,'- 7 -'!G58)</f>
        <v>4244.5</v>
      </c>
      <c r="K58" s="97">
        <f t="shared" si="1"/>
        <v>4.2445</v>
      </c>
    </row>
    <row r="59" spans="1:11" ht="12.75">
      <c r="A59" s="112">
        <v>2264</v>
      </c>
      <c r="B59" s="113" t="s">
        <v>192</v>
      </c>
      <c r="C59" s="389">
        <v>0</v>
      </c>
      <c r="D59" s="389">
        <v>0</v>
      </c>
      <c r="E59" s="389">
        <v>0</v>
      </c>
      <c r="F59" s="389">
        <v>0</v>
      </c>
      <c r="G59" s="374">
        <f t="shared" si="2"/>
        <v>0</v>
      </c>
      <c r="H59" s="390"/>
      <c r="I59" s="374">
        <f>SUM('- 6 -'!J59,'- 7 -'!C59,'- 7 -'!G59)</f>
        <v>203</v>
      </c>
      <c r="K59" s="97">
        <f t="shared" si="1"/>
        <v>0.203</v>
      </c>
    </row>
    <row r="60" spans="1:11" ht="12.75">
      <c r="A60" s="115">
        <v>2309</v>
      </c>
      <c r="B60" s="116" t="s">
        <v>193</v>
      </c>
      <c r="C60" s="391">
        <v>0</v>
      </c>
      <c r="D60" s="391">
        <v>0</v>
      </c>
      <c r="E60" s="391">
        <v>0</v>
      </c>
      <c r="F60" s="391">
        <v>0</v>
      </c>
      <c r="G60" s="376">
        <f t="shared" si="2"/>
        <v>0</v>
      </c>
      <c r="H60" s="392"/>
      <c r="I60" s="376">
        <f>SUM('- 6 -'!J60,'- 7 -'!C60,'- 7 -'!G60)</f>
        <v>289.5</v>
      </c>
      <c r="K60" s="97">
        <f t="shared" si="1"/>
        <v>0.2895</v>
      </c>
    </row>
    <row r="61" spans="1:11" ht="12.75">
      <c r="A61" s="112">
        <v>2312</v>
      </c>
      <c r="B61" s="113" t="s">
        <v>194</v>
      </c>
      <c r="C61" s="389">
        <v>0</v>
      </c>
      <c r="D61" s="389">
        <v>0</v>
      </c>
      <c r="E61" s="389">
        <v>0</v>
      </c>
      <c r="F61" s="389">
        <v>0</v>
      </c>
      <c r="G61" s="374">
        <f t="shared" si="2"/>
        <v>0</v>
      </c>
      <c r="H61" s="390"/>
      <c r="I61" s="374">
        <f>SUM('- 6 -'!J61,'- 7 -'!C61,'- 7 -'!G61)</f>
        <v>236.5</v>
      </c>
      <c r="K61" s="97">
        <f t="shared" si="1"/>
        <v>0.2365</v>
      </c>
    </row>
    <row r="62" spans="1:11" ht="12.75">
      <c r="A62" s="115">
        <v>2355</v>
      </c>
      <c r="B62" s="116" t="s">
        <v>196</v>
      </c>
      <c r="C62" s="391">
        <v>185</v>
      </c>
      <c r="D62" s="391">
        <v>102.4</v>
      </c>
      <c r="E62" s="391">
        <v>82.6</v>
      </c>
      <c r="F62" s="391">
        <v>0</v>
      </c>
      <c r="G62" s="376">
        <f t="shared" si="2"/>
        <v>185</v>
      </c>
      <c r="H62" s="392"/>
      <c r="I62" s="376">
        <f>SUM('- 6 -'!J62,'- 7 -'!C62,'- 7 -'!G62)</f>
        <v>3545.8</v>
      </c>
      <c r="K62" s="97">
        <f t="shared" si="1"/>
        <v>3.5458000000000003</v>
      </c>
    </row>
    <row r="63" spans="1:11" ht="12.75">
      <c r="A63" s="112">
        <v>2439</v>
      </c>
      <c r="B63" s="113" t="s">
        <v>197</v>
      </c>
      <c r="C63" s="389">
        <v>10</v>
      </c>
      <c r="D63" s="389">
        <v>0</v>
      </c>
      <c r="E63" s="389">
        <v>14</v>
      </c>
      <c r="F63" s="389">
        <v>0</v>
      </c>
      <c r="G63" s="374">
        <f t="shared" si="2"/>
        <v>14</v>
      </c>
      <c r="H63" s="390"/>
      <c r="I63" s="374">
        <f>SUM('- 6 -'!J63,'- 7 -'!C63,'- 7 -'!G63)</f>
        <v>149.5</v>
      </c>
      <c r="K63" s="97">
        <f t="shared" si="1"/>
        <v>0.1495</v>
      </c>
    </row>
    <row r="64" spans="1:11" ht="12.75">
      <c r="A64" s="115">
        <v>2460</v>
      </c>
      <c r="B64" s="116" t="s">
        <v>198</v>
      </c>
      <c r="C64" s="391">
        <v>0</v>
      </c>
      <c r="D64" s="391">
        <v>0</v>
      </c>
      <c r="E64" s="391">
        <v>0</v>
      </c>
      <c r="F64" s="391">
        <v>0</v>
      </c>
      <c r="G64" s="376">
        <f t="shared" si="2"/>
        <v>0</v>
      </c>
      <c r="H64" s="392"/>
      <c r="I64" s="376">
        <f>SUM('- 6 -'!J64,'- 7 -'!C64,'- 7 -'!G64)</f>
        <v>314.5</v>
      </c>
      <c r="K64" s="97">
        <f t="shared" si="1"/>
        <v>0.3145</v>
      </c>
    </row>
    <row r="65" spans="1:11" ht="12.75">
      <c r="A65" s="112">
        <v>3000</v>
      </c>
      <c r="B65" s="113" t="s">
        <v>199</v>
      </c>
      <c r="C65" s="389">
        <v>0</v>
      </c>
      <c r="D65" s="389">
        <v>769.4</v>
      </c>
      <c r="E65" s="389">
        <v>59</v>
      </c>
      <c r="F65" s="389">
        <v>0</v>
      </c>
      <c r="G65" s="374">
        <f t="shared" si="2"/>
        <v>828.4</v>
      </c>
      <c r="H65" s="390"/>
      <c r="I65" s="374">
        <f>SUM('- 6 -'!J65,'- 7 -'!C65,'- 7 -'!G65)</f>
        <v>828.4</v>
      </c>
      <c r="K65" s="97">
        <f t="shared" si="1"/>
        <v>0.8284</v>
      </c>
    </row>
    <row r="66" spans="3:9" ht="4.5" customHeight="1">
      <c r="C66" s="393"/>
      <c r="D66" s="393"/>
      <c r="E66" s="393"/>
      <c r="F66" s="393"/>
      <c r="G66" s="375"/>
      <c r="H66" s="392"/>
      <c r="I66" s="375"/>
    </row>
    <row r="67" spans="1:9" ht="12.75">
      <c r="A67" s="119"/>
      <c r="B67" s="24" t="s">
        <v>200</v>
      </c>
      <c r="C67" s="343">
        <f>SUM(C11:C65)</f>
        <v>3406.1999999999994</v>
      </c>
      <c r="D67" s="343">
        <f>SUM(D11:D65)</f>
        <v>3831.0000000000005</v>
      </c>
      <c r="E67" s="343">
        <f>SUM(E11:E65)</f>
        <v>2483.499999999999</v>
      </c>
      <c r="F67" s="343">
        <f>SUM(F11:F65)</f>
        <v>287</v>
      </c>
      <c r="G67" s="187">
        <f>SUM(G11:G65)</f>
        <v>6601.499999999998</v>
      </c>
      <c r="H67" s="394"/>
      <c r="I67" s="187">
        <f>SUM(I11:I65)</f>
        <v>184160.53</v>
      </c>
    </row>
    <row r="68" spans="3:8" ht="4.5" customHeight="1">
      <c r="C68" s="393"/>
      <c r="D68" s="393"/>
      <c r="E68" s="393"/>
      <c r="F68" s="393"/>
      <c r="H68" s="168"/>
    </row>
    <row r="69" spans="1:9" ht="12.75">
      <c r="A69" s="115">
        <v>2155</v>
      </c>
      <c r="B69" s="116" t="s">
        <v>201</v>
      </c>
      <c r="C69" s="391">
        <v>1</v>
      </c>
      <c r="D69" s="391">
        <v>0</v>
      </c>
      <c r="E69" s="391">
        <v>0</v>
      </c>
      <c r="F69" s="391">
        <v>0</v>
      </c>
      <c r="G69" s="376">
        <f>SUM(D69:F69)</f>
        <v>0</v>
      </c>
      <c r="H69" s="392"/>
      <c r="I69" s="376">
        <f>SUM('- 6 -'!J69,'- 7 -'!C69,'- 7 -'!G69)</f>
        <v>124</v>
      </c>
    </row>
    <row r="70" spans="1:9" ht="12.75">
      <c r="A70" s="112">
        <v>2408</v>
      </c>
      <c r="B70" s="113" t="s">
        <v>203</v>
      </c>
      <c r="C70" s="389">
        <v>0</v>
      </c>
      <c r="D70" s="389">
        <v>0</v>
      </c>
      <c r="E70" s="389">
        <v>0</v>
      </c>
      <c r="F70" s="389">
        <v>0</v>
      </c>
      <c r="G70" s="374">
        <f>SUM(D70:F70)</f>
        <v>0</v>
      </c>
      <c r="H70" s="390"/>
      <c r="I70" s="374">
        <f>SUM('- 6 -'!J70,'- 7 -'!C70,'- 7 -'!G70)</f>
        <v>306.5</v>
      </c>
    </row>
    <row r="71" ht="6.75" customHeight="1">
      <c r="H71" s="168"/>
    </row>
    <row r="72" spans="1:9" ht="12" customHeight="1">
      <c r="A72" s="5"/>
      <c r="B72" s="5"/>
      <c r="D72" s="20"/>
      <c r="E72" s="20"/>
      <c r="F72" s="20"/>
      <c r="G72" s="20"/>
      <c r="H72" s="395"/>
      <c r="I72" s="20"/>
    </row>
    <row r="73" spans="1:9" ht="12" customHeight="1">
      <c r="A73" s="5"/>
      <c r="B73" s="5"/>
      <c r="D73" s="20"/>
      <c r="E73" s="20"/>
      <c r="F73" s="20"/>
      <c r="G73" s="20"/>
      <c r="H73" s="395"/>
      <c r="I73" s="20"/>
    </row>
    <row r="74" spans="1:9" ht="12" customHeight="1">
      <c r="A74" s="5"/>
      <c r="B74" s="5"/>
      <c r="D74" s="20"/>
      <c r="E74" s="20"/>
      <c r="F74" s="20"/>
      <c r="G74" s="20"/>
      <c r="H74" s="395"/>
      <c r="I74" s="20"/>
    </row>
    <row r="75" spans="1:9" ht="12" customHeight="1">
      <c r="A75" s="5"/>
      <c r="B75" s="5"/>
      <c r="D75" s="20"/>
      <c r="E75" s="20"/>
      <c r="F75" s="20"/>
      <c r="G75" s="20"/>
      <c r="H75" s="395"/>
      <c r="I75" s="20"/>
    </row>
    <row r="76" spans="1:9" ht="12" customHeight="1">
      <c r="A76" s="5"/>
      <c r="B76" s="5"/>
      <c r="D76" s="20"/>
      <c r="E76" s="20"/>
      <c r="F76" s="20"/>
      <c r="G76" s="20"/>
      <c r="H76" s="395"/>
      <c r="I76" s="20"/>
    </row>
    <row r="77" spans="4:9" ht="12" customHeight="1">
      <c r="D77" s="20"/>
      <c r="E77" s="20"/>
      <c r="F77" s="20"/>
      <c r="G77" s="20"/>
      <c r="H77" s="395"/>
      <c r="I77" s="20"/>
    </row>
    <row r="78" ht="12.75">
      <c r="H78" s="168"/>
    </row>
    <row r="79" ht="12.75">
      <c r="H79" s="168"/>
    </row>
    <row r="80" ht="12.75">
      <c r="H80" s="168"/>
    </row>
    <row r="81" ht="12.75">
      <c r="H81" s="168"/>
    </row>
    <row r="82" ht="12.75">
      <c r="H82" s="168"/>
    </row>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50.xml><?xml version="1.0" encoding="utf-8"?>
<worksheet xmlns="http://schemas.openxmlformats.org/spreadsheetml/2006/main" xmlns:r="http://schemas.openxmlformats.org/officeDocument/2006/relationships">
  <sheetPr codeName="Sheet48">
    <pageSetUpPr fitToPage="1"/>
  </sheetPr>
  <dimension ref="A1:H82"/>
  <sheetViews>
    <sheetView showGridLines="0" showZeros="0" workbookViewId="0" topLeftCell="A1">
      <selection activeCell="A1" sqref="A1"/>
    </sheetView>
  </sheetViews>
  <sheetFormatPr defaultColWidth="23.83203125" defaultRowHeight="12"/>
  <cols>
    <col min="1" max="1" width="6.83203125" style="97" customWidth="1"/>
    <col min="2" max="2" width="35.83203125" style="97" customWidth="1"/>
    <col min="3" max="3" width="24.83203125" style="97" customWidth="1"/>
    <col min="4" max="4" width="23.83203125" style="97" customWidth="1"/>
    <col min="5" max="5" width="25.83203125" style="97" customWidth="1"/>
    <col min="6" max="6" width="1.83203125" style="97" customWidth="1"/>
    <col min="7" max="7" width="24.83203125" style="97" customWidth="1"/>
    <col min="8" max="16384" width="23.83203125" style="97" customWidth="1"/>
  </cols>
  <sheetData>
    <row r="1" spans="1:7" ht="6.75" customHeight="1">
      <c r="A1" s="20"/>
      <c r="B1" s="95"/>
      <c r="C1" s="95"/>
      <c r="D1" s="95"/>
      <c r="E1" s="95"/>
      <c r="F1" s="95"/>
      <c r="G1" s="95"/>
    </row>
    <row r="2" spans="1:7" ht="12.75">
      <c r="A2" s="10"/>
      <c r="B2" s="123"/>
      <c r="C2" s="124">
        <f>'- 56 -'!D2</f>
        <v>0</v>
      </c>
      <c r="D2" s="124"/>
      <c r="E2" s="124"/>
      <c r="F2" s="124"/>
      <c r="G2" s="125" t="s">
        <v>208</v>
      </c>
    </row>
    <row r="3" spans="1:7" ht="12.75">
      <c r="A3" s="11"/>
      <c r="B3" s="126"/>
      <c r="C3" s="127"/>
      <c r="D3" s="127"/>
      <c r="E3" s="127"/>
      <c r="F3" s="127"/>
      <c r="G3" s="95"/>
    </row>
    <row r="4" ht="12.75">
      <c r="A4" s="9"/>
    </row>
    <row r="5" spans="1:5" ht="12.75">
      <c r="A5" s="9"/>
      <c r="C5" s="128" t="s">
        <v>214</v>
      </c>
      <c r="D5" s="129"/>
      <c r="E5" s="130"/>
    </row>
    <row r="6" spans="1:5" ht="12.75">
      <c r="A6" s="9"/>
      <c r="C6" s="131" t="s">
        <v>217</v>
      </c>
      <c r="D6" s="132"/>
      <c r="E6" s="133"/>
    </row>
    <row r="7" spans="1:7" ht="12.75">
      <c r="A7" s="20"/>
      <c r="C7" s="54"/>
      <c r="D7" s="134" t="s">
        <v>66</v>
      </c>
      <c r="E7" s="135" t="s">
        <v>79</v>
      </c>
      <c r="G7" s="134" t="s">
        <v>232</v>
      </c>
    </row>
    <row r="8" spans="1:7" ht="12.75">
      <c r="A8" s="109"/>
      <c r="B8" s="54"/>
      <c r="C8" s="136"/>
      <c r="D8" s="137" t="s">
        <v>255</v>
      </c>
      <c r="E8" s="138" t="s">
        <v>256</v>
      </c>
      <c r="G8" s="137" t="s">
        <v>257</v>
      </c>
    </row>
    <row r="9" spans="1:7" ht="12.75">
      <c r="A9" s="60" t="s">
        <v>121</v>
      </c>
      <c r="B9" s="61" t="s">
        <v>122</v>
      </c>
      <c r="C9" s="139" t="s">
        <v>288</v>
      </c>
      <c r="D9" s="139" t="s">
        <v>289</v>
      </c>
      <c r="E9" s="84" t="s">
        <v>290</v>
      </c>
      <c r="G9" s="139" t="s">
        <v>291</v>
      </c>
    </row>
    <row r="10" spans="1:7" ht="4.5" customHeight="1">
      <c r="A10" s="86"/>
      <c r="B10" s="86"/>
      <c r="C10" s="95"/>
      <c r="D10" s="95"/>
      <c r="E10" s="95"/>
      <c r="F10" s="95"/>
      <c r="G10" s="95"/>
    </row>
    <row r="11" spans="1:7" ht="12.75">
      <c r="A11" s="112">
        <v>1</v>
      </c>
      <c r="B11" s="113" t="s">
        <v>144</v>
      </c>
      <c r="C11" s="113">
        <v>4258692</v>
      </c>
      <c r="D11" s="113">
        <v>1139336</v>
      </c>
      <c r="E11" s="113">
        <v>107840160</v>
      </c>
      <c r="G11" s="113">
        <v>29726509</v>
      </c>
    </row>
    <row r="12" spans="1:7" ht="12.75">
      <c r="A12" s="115">
        <v>2</v>
      </c>
      <c r="B12" s="116" t="s">
        <v>145</v>
      </c>
      <c r="C12" s="116">
        <v>43125</v>
      </c>
      <c r="D12" s="116">
        <v>407125</v>
      </c>
      <c r="E12" s="116">
        <v>28271597</v>
      </c>
      <c r="G12" s="116">
        <v>10738449</v>
      </c>
    </row>
    <row r="13" spans="1:7" ht="12.75">
      <c r="A13" s="112">
        <v>3</v>
      </c>
      <c r="B13" s="113" t="s">
        <v>146</v>
      </c>
      <c r="C13" s="113">
        <v>416614</v>
      </c>
      <c r="D13" s="113">
        <v>157526</v>
      </c>
      <c r="E13" s="113">
        <v>19502162</v>
      </c>
      <c r="G13" s="113">
        <v>6618563</v>
      </c>
    </row>
    <row r="14" spans="1:7" ht="12.75">
      <c r="A14" s="115">
        <v>4</v>
      </c>
      <c r="B14" s="116" t="s">
        <v>147</v>
      </c>
      <c r="C14" s="116">
        <v>398771</v>
      </c>
      <c r="D14" s="116">
        <v>183538</v>
      </c>
      <c r="E14" s="116">
        <v>15764301</v>
      </c>
      <c r="G14" s="116">
        <v>4282368</v>
      </c>
    </row>
    <row r="15" spans="1:7" ht="12.75">
      <c r="A15" s="112">
        <v>5</v>
      </c>
      <c r="B15" s="113" t="s">
        <v>148</v>
      </c>
      <c r="C15" s="113">
        <v>151861</v>
      </c>
      <c r="D15" s="113">
        <v>176955</v>
      </c>
      <c r="E15" s="113">
        <v>20178197</v>
      </c>
      <c r="G15" s="113">
        <v>8023060</v>
      </c>
    </row>
    <row r="16" spans="1:7" ht="12.75">
      <c r="A16" s="115">
        <v>6</v>
      </c>
      <c r="B16" s="116" t="s">
        <v>149</v>
      </c>
      <c r="C16" s="116">
        <v>1543638</v>
      </c>
      <c r="D16" s="116">
        <v>422810</v>
      </c>
      <c r="E16" s="116">
        <v>34243113</v>
      </c>
      <c r="G16" s="116">
        <v>6646069</v>
      </c>
    </row>
    <row r="17" spans="1:7" ht="12.75">
      <c r="A17" s="112">
        <v>8</v>
      </c>
      <c r="B17" s="113" t="s">
        <v>150</v>
      </c>
      <c r="C17" s="113">
        <v>2977</v>
      </c>
      <c r="D17" s="113">
        <v>64946</v>
      </c>
      <c r="E17" s="113">
        <v>2958721</v>
      </c>
      <c r="G17" s="113">
        <v>1151920</v>
      </c>
    </row>
    <row r="18" spans="1:7" ht="12.75">
      <c r="A18" s="115">
        <v>9</v>
      </c>
      <c r="B18" s="116" t="s">
        <v>151</v>
      </c>
      <c r="C18" s="17">
        <v>1959602</v>
      </c>
      <c r="D18" s="116">
        <v>388829</v>
      </c>
      <c r="E18" s="116">
        <v>46375383</v>
      </c>
      <c r="G18" s="116">
        <v>8893649</v>
      </c>
    </row>
    <row r="19" spans="1:7" ht="12.75">
      <c r="A19" s="112">
        <v>10</v>
      </c>
      <c r="B19" s="113" t="s">
        <v>152</v>
      </c>
      <c r="C19" s="113">
        <v>1574841</v>
      </c>
      <c r="D19" s="113">
        <v>227237</v>
      </c>
      <c r="E19" s="113">
        <v>31936457</v>
      </c>
      <c r="G19" s="113">
        <v>6358187</v>
      </c>
    </row>
    <row r="20" spans="1:7" ht="12.75">
      <c r="A20" s="115">
        <v>11</v>
      </c>
      <c r="B20" s="116" t="s">
        <v>153</v>
      </c>
      <c r="C20" s="116">
        <v>422092</v>
      </c>
      <c r="D20" s="116">
        <v>203581</v>
      </c>
      <c r="E20" s="116">
        <v>16921220</v>
      </c>
      <c r="G20" s="116">
        <v>4236644</v>
      </c>
    </row>
    <row r="21" spans="1:7" ht="12.75">
      <c r="A21" s="112">
        <v>12</v>
      </c>
      <c r="B21" s="113" t="s">
        <v>154</v>
      </c>
      <c r="C21" s="113">
        <v>1434063</v>
      </c>
      <c r="D21" s="113">
        <v>316577</v>
      </c>
      <c r="E21" s="113">
        <v>28853292</v>
      </c>
      <c r="G21" s="113">
        <v>5858098</v>
      </c>
    </row>
    <row r="22" spans="1:7" ht="12.75">
      <c r="A22" s="115">
        <v>13</v>
      </c>
      <c r="B22" s="116" t="s">
        <v>155</v>
      </c>
      <c r="C22" s="116">
        <v>316385</v>
      </c>
      <c r="D22" s="116">
        <v>132256</v>
      </c>
      <c r="E22" s="116">
        <v>10977153</v>
      </c>
      <c r="G22" s="116">
        <v>2515381</v>
      </c>
    </row>
    <row r="23" spans="1:7" ht="12.75">
      <c r="A23" s="112">
        <v>14</v>
      </c>
      <c r="B23" s="113" t="s">
        <v>156</v>
      </c>
      <c r="C23" s="113">
        <v>626731</v>
      </c>
      <c r="D23" s="113">
        <v>152957</v>
      </c>
      <c r="E23" s="113">
        <v>14811558</v>
      </c>
      <c r="G23" s="113">
        <v>2181735</v>
      </c>
    </row>
    <row r="24" spans="1:7" ht="12.75">
      <c r="A24" s="115">
        <v>15</v>
      </c>
      <c r="B24" s="116" t="s">
        <v>157</v>
      </c>
      <c r="C24" s="116">
        <v>360558</v>
      </c>
      <c r="D24" s="116">
        <v>176774</v>
      </c>
      <c r="E24" s="116">
        <v>19798082</v>
      </c>
      <c r="G24" s="116">
        <v>2989045</v>
      </c>
    </row>
    <row r="25" spans="1:7" ht="12.75">
      <c r="A25" s="112">
        <v>16</v>
      </c>
      <c r="B25" s="113" t="s">
        <v>158</v>
      </c>
      <c r="C25" s="113">
        <v>82402</v>
      </c>
      <c r="D25" s="113">
        <v>57965</v>
      </c>
      <c r="E25" s="113">
        <v>3387783</v>
      </c>
      <c r="G25" s="113">
        <v>683607</v>
      </c>
    </row>
    <row r="26" spans="1:7" ht="12.75">
      <c r="A26" s="115">
        <v>17</v>
      </c>
      <c r="B26" s="116" t="s">
        <v>159</v>
      </c>
      <c r="C26" s="116">
        <v>37579</v>
      </c>
      <c r="D26" s="116">
        <v>50981</v>
      </c>
      <c r="E26" s="116">
        <v>2508129</v>
      </c>
      <c r="G26" s="116">
        <v>565445</v>
      </c>
    </row>
    <row r="27" spans="1:7" ht="12.75">
      <c r="A27" s="112">
        <v>18</v>
      </c>
      <c r="B27" s="113" t="s">
        <v>160</v>
      </c>
      <c r="C27" s="113">
        <v>201505</v>
      </c>
      <c r="D27" s="113">
        <v>53282</v>
      </c>
      <c r="E27" s="113">
        <v>5558790</v>
      </c>
      <c r="G27" s="113">
        <v>961761</v>
      </c>
    </row>
    <row r="28" spans="1:7" ht="12.75">
      <c r="A28" s="115">
        <v>19</v>
      </c>
      <c r="B28" s="116" t="s">
        <v>161</v>
      </c>
      <c r="C28" s="116">
        <v>194252</v>
      </c>
      <c r="D28" s="116">
        <v>79380</v>
      </c>
      <c r="E28" s="116">
        <v>6929723</v>
      </c>
      <c r="G28" s="116">
        <v>1509191</v>
      </c>
    </row>
    <row r="29" spans="1:7" ht="12.75">
      <c r="A29" s="112">
        <v>20</v>
      </c>
      <c r="B29" s="113" t="s">
        <v>162</v>
      </c>
      <c r="C29" s="113">
        <v>139976</v>
      </c>
      <c r="D29" s="113">
        <v>89299</v>
      </c>
      <c r="E29" s="113">
        <v>4497281</v>
      </c>
      <c r="G29" s="113">
        <v>900460</v>
      </c>
    </row>
    <row r="30" spans="1:7" ht="12.75">
      <c r="A30" s="115">
        <v>21</v>
      </c>
      <c r="B30" s="116" t="s">
        <v>163</v>
      </c>
      <c r="C30" s="116">
        <v>364968</v>
      </c>
      <c r="D30" s="116">
        <v>151393</v>
      </c>
      <c r="E30" s="116">
        <v>13185849</v>
      </c>
      <c r="G30" s="116">
        <v>2507434</v>
      </c>
    </row>
    <row r="31" spans="1:7" ht="12.75">
      <c r="A31" s="112">
        <v>22</v>
      </c>
      <c r="B31" s="113" t="s">
        <v>164</v>
      </c>
      <c r="C31" s="113">
        <v>46142</v>
      </c>
      <c r="D31" s="113">
        <v>75894</v>
      </c>
      <c r="E31" s="113">
        <v>6561717</v>
      </c>
      <c r="G31" s="113">
        <v>1996580</v>
      </c>
    </row>
    <row r="32" spans="1:7" ht="12.75">
      <c r="A32" s="115">
        <v>23</v>
      </c>
      <c r="B32" s="116" t="s">
        <v>165</v>
      </c>
      <c r="C32" s="116">
        <v>224748</v>
      </c>
      <c r="D32" s="116">
        <v>78394</v>
      </c>
      <c r="E32" s="116">
        <v>6341993</v>
      </c>
      <c r="G32" s="116">
        <v>817054</v>
      </c>
    </row>
    <row r="33" spans="1:7" ht="12.75">
      <c r="A33" s="112">
        <v>24</v>
      </c>
      <c r="B33" s="113" t="s">
        <v>166</v>
      </c>
      <c r="C33" s="113">
        <v>433979</v>
      </c>
      <c r="D33" s="113">
        <v>154096</v>
      </c>
      <c r="E33" s="113">
        <v>13708991</v>
      </c>
      <c r="G33" s="113">
        <v>2919362</v>
      </c>
    </row>
    <row r="34" spans="1:7" ht="12.75">
      <c r="A34" s="115">
        <v>25</v>
      </c>
      <c r="B34" s="116" t="s">
        <v>167</v>
      </c>
      <c r="C34" s="116">
        <v>150899</v>
      </c>
      <c r="D34" s="116">
        <v>111133</v>
      </c>
      <c r="E34" s="116">
        <v>6050668</v>
      </c>
      <c r="G34" s="116">
        <v>1264842</v>
      </c>
    </row>
    <row r="35" spans="1:7" ht="12.75">
      <c r="A35" s="112">
        <v>26</v>
      </c>
      <c r="B35" s="113" t="s">
        <v>168</v>
      </c>
      <c r="C35" s="113">
        <v>372813</v>
      </c>
      <c r="D35" s="113">
        <v>65750</v>
      </c>
      <c r="E35" s="113">
        <v>9761878</v>
      </c>
      <c r="G35" s="113">
        <v>1508116</v>
      </c>
    </row>
    <row r="36" spans="1:7" ht="12.75">
      <c r="A36" s="115">
        <v>27</v>
      </c>
      <c r="B36" s="116" t="s">
        <v>169</v>
      </c>
      <c r="C36" s="116">
        <v>118611</v>
      </c>
      <c r="D36" s="116">
        <v>39994</v>
      </c>
      <c r="E36" s="116">
        <v>3625830</v>
      </c>
      <c r="G36" s="116">
        <v>651626</v>
      </c>
    </row>
    <row r="37" spans="1:7" ht="12.75">
      <c r="A37" s="112">
        <v>28</v>
      </c>
      <c r="B37" s="113" t="s">
        <v>170</v>
      </c>
      <c r="C37" s="113">
        <v>96483</v>
      </c>
      <c r="D37" s="113">
        <v>51392</v>
      </c>
      <c r="E37" s="113">
        <v>3791943</v>
      </c>
      <c r="G37" s="113">
        <v>521003</v>
      </c>
    </row>
    <row r="38" spans="1:7" ht="12.75">
      <c r="A38" s="115">
        <v>29</v>
      </c>
      <c r="B38" s="116" t="s">
        <v>171</v>
      </c>
      <c r="C38" s="116">
        <v>200133</v>
      </c>
      <c r="D38" s="116">
        <v>142333</v>
      </c>
      <c r="E38" s="116">
        <v>5375506</v>
      </c>
      <c r="G38" s="116">
        <v>879605</v>
      </c>
    </row>
    <row r="39" spans="1:7" ht="12.75">
      <c r="A39" s="112">
        <v>30</v>
      </c>
      <c r="B39" s="113" t="s">
        <v>172</v>
      </c>
      <c r="C39" s="113">
        <v>206166</v>
      </c>
      <c r="D39" s="113">
        <v>95725</v>
      </c>
      <c r="E39" s="113">
        <v>5967221</v>
      </c>
      <c r="G39" s="113">
        <v>952061</v>
      </c>
    </row>
    <row r="40" spans="1:7" ht="12.75">
      <c r="A40" s="115">
        <v>31</v>
      </c>
      <c r="B40" s="116" t="s">
        <v>173</v>
      </c>
      <c r="C40" s="116">
        <v>190392</v>
      </c>
      <c r="D40" s="116">
        <v>71083</v>
      </c>
      <c r="E40" s="116">
        <v>6362314</v>
      </c>
      <c r="G40" s="116">
        <v>1328077</v>
      </c>
    </row>
    <row r="41" spans="1:7" ht="12.75">
      <c r="A41" s="112">
        <v>32</v>
      </c>
      <c r="B41" s="113" t="s">
        <v>174</v>
      </c>
      <c r="C41" s="113">
        <v>235014</v>
      </c>
      <c r="D41" s="113">
        <v>82334</v>
      </c>
      <c r="E41" s="113">
        <v>4669913</v>
      </c>
      <c r="G41" s="113">
        <v>545214</v>
      </c>
    </row>
    <row r="42" spans="1:7" ht="12.75">
      <c r="A42" s="115">
        <v>33</v>
      </c>
      <c r="B42" s="116" t="s">
        <v>175</v>
      </c>
      <c r="C42" s="116">
        <v>412979</v>
      </c>
      <c r="D42" s="116">
        <v>152883</v>
      </c>
      <c r="E42" s="116">
        <v>7669658</v>
      </c>
      <c r="G42" s="116">
        <v>1305145</v>
      </c>
    </row>
    <row r="43" spans="1:7" ht="12.75">
      <c r="A43" s="112">
        <v>34</v>
      </c>
      <c r="B43" s="113" t="s">
        <v>176</v>
      </c>
      <c r="C43" s="113">
        <v>163291</v>
      </c>
      <c r="D43" s="113">
        <v>52359</v>
      </c>
      <c r="E43" s="113">
        <v>3841128</v>
      </c>
      <c r="G43" s="113">
        <v>312046</v>
      </c>
    </row>
    <row r="44" spans="1:7" ht="12.75">
      <c r="A44" s="115">
        <v>35</v>
      </c>
      <c r="B44" s="116" t="s">
        <v>177</v>
      </c>
      <c r="C44" s="116">
        <v>446259</v>
      </c>
      <c r="D44" s="116">
        <v>110213</v>
      </c>
      <c r="E44" s="116">
        <v>8421646</v>
      </c>
      <c r="G44" s="116">
        <v>1176255</v>
      </c>
    </row>
    <row r="45" spans="1:7" ht="12.75">
      <c r="A45" s="112">
        <v>36</v>
      </c>
      <c r="B45" s="113" t="s">
        <v>178</v>
      </c>
      <c r="C45" s="113">
        <v>141148</v>
      </c>
      <c r="D45" s="113">
        <v>63635</v>
      </c>
      <c r="E45" s="113">
        <v>4567083</v>
      </c>
      <c r="G45" s="113">
        <v>905957</v>
      </c>
    </row>
    <row r="46" spans="1:7" ht="12.75">
      <c r="A46" s="115">
        <v>37</v>
      </c>
      <c r="B46" s="116" t="s">
        <v>179</v>
      </c>
      <c r="C46" s="116">
        <v>117698</v>
      </c>
      <c r="D46" s="116">
        <v>74605</v>
      </c>
      <c r="E46" s="116">
        <v>3915473</v>
      </c>
      <c r="G46" s="116">
        <v>781571</v>
      </c>
    </row>
    <row r="47" spans="1:7" ht="12.75">
      <c r="A47" s="112">
        <v>38</v>
      </c>
      <c r="B47" s="113" t="s">
        <v>180</v>
      </c>
      <c r="C47" s="113">
        <v>207317</v>
      </c>
      <c r="D47" s="113">
        <v>60426</v>
      </c>
      <c r="E47" s="113">
        <v>5390925</v>
      </c>
      <c r="G47" s="113">
        <v>1033277</v>
      </c>
    </row>
    <row r="48" spans="1:7" ht="12.75">
      <c r="A48" s="115">
        <v>39</v>
      </c>
      <c r="B48" s="116" t="s">
        <v>181</v>
      </c>
      <c r="C48" s="116">
        <v>184308</v>
      </c>
      <c r="D48" s="116">
        <v>118661</v>
      </c>
      <c r="E48" s="116">
        <v>8545886</v>
      </c>
      <c r="G48" s="116">
        <v>1646994</v>
      </c>
    </row>
    <row r="49" spans="1:7" ht="12.75">
      <c r="A49" s="112">
        <v>40</v>
      </c>
      <c r="B49" s="113" t="s">
        <v>182</v>
      </c>
      <c r="C49" s="113">
        <v>941158</v>
      </c>
      <c r="D49" s="113">
        <v>245031</v>
      </c>
      <c r="E49" s="113">
        <v>26074455</v>
      </c>
      <c r="G49" s="113">
        <v>6133601</v>
      </c>
    </row>
    <row r="50" spans="1:7" ht="12.75">
      <c r="A50" s="115">
        <v>41</v>
      </c>
      <c r="B50" s="116" t="s">
        <v>183</v>
      </c>
      <c r="C50" s="116">
        <v>171490</v>
      </c>
      <c r="D50" s="116">
        <v>77081</v>
      </c>
      <c r="E50" s="116">
        <v>6494083</v>
      </c>
      <c r="G50" s="116">
        <v>1578332</v>
      </c>
    </row>
    <row r="51" spans="1:7" ht="12.75">
      <c r="A51" s="112">
        <v>42</v>
      </c>
      <c r="B51" s="113" t="s">
        <v>184</v>
      </c>
      <c r="C51" s="113">
        <v>140219</v>
      </c>
      <c r="D51" s="113">
        <v>60994</v>
      </c>
      <c r="E51" s="113">
        <v>4511121.88</v>
      </c>
      <c r="G51" s="113">
        <v>936624</v>
      </c>
    </row>
    <row r="52" spans="1:7" ht="12.75">
      <c r="A52" s="115">
        <v>43</v>
      </c>
      <c r="B52" s="116" t="s">
        <v>185</v>
      </c>
      <c r="C52" s="116">
        <v>37028</v>
      </c>
      <c r="D52" s="116">
        <v>48075</v>
      </c>
      <c r="E52" s="116">
        <v>3503843</v>
      </c>
      <c r="G52" s="116">
        <v>952565</v>
      </c>
    </row>
    <row r="53" spans="1:7" ht="12.75">
      <c r="A53" s="112">
        <v>44</v>
      </c>
      <c r="B53" s="113" t="s">
        <v>186</v>
      </c>
      <c r="C53" s="113">
        <v>275816</v>
      </c>
      <c r="D53" s="113">
        <v>49307</v>
      </c>
      <c r="E53" s="113">
        <v>5328390</v>
      </c>
      <c r="G53" s="113">
        <v>866987</v>
      </c>
    </row>
    <row r="54" spans="1:7" ht="12.75">
      <c r="A54" s="115">
        <v>45</v>
      </c>
      <c r="B54" s="116" t="s">
        <v>187</v>
      </c>
      <c r="C54" s="116">
        <v>383507</v>
      </c>
      <c r="D54" s="116">
        <v>52807</v>
      </c>
      <c r="E54" s="116">
        <v>8112292</v>
      </c>
      <c r="G54" s="116">
        <v>1036132</v>
      </c>
    </row>
    <row r="55" spans="1:7" ht="12.75">
      <c r="A55" s="112">
        <v>46</v>
      </c>
      <c r="B55" s="113" t="s">
        <v>188</v>
      </c>
      <c r="C55" s="113">
        <v>567723</v>
      </c>
      <c r="D55" s="113">
        <v>42786</v>
      </c>
      <c r="E55" s="113">
        <v>5989629</v>
      </c>
      <c r="G55" s="113">
        <v>755279</v>
      </c>
    </row>
    <row r="56" spans="1:7" ht="12.75">
      <c r="A56" s="115">
        <v>47</v>
      </c>
      <c r="B56" s="116" t="s">
        <v>189</v>
      </c>
      <c r="C56" s="116">
        <v>273810</v>
      </c>
      <c r="D56" s="116">
        <v>38020</v>
      </c>
      <c r="E56" s="116">
        <v>4976040</v>
      </c>
      <c r="G56" s="116">
        <v>939470</v>
      </c>
    </row>
    <row r="57" spans="1:7" ht="12.75">
      <c r="A57" s="112">
        <v>48</v>
      </c>
      <c r="B57" s="113" t="s">
        <v>190</v>
      </c>
      <c r="C57" s="113">
        <v>2265610</v>
      </c>
      <c r="D57" s="113">
        <v>220246</v>
      </c>
      <c r="E57" s="113">
        <v>19470909</v>
      </c>
      <c r="G57" s="113">
        <v>361643</v>
      </c>
    </row>
    <row r="58" spans="1:7" ht="12.75">
      <c r="A58" s="115">
        <v>49</v>
      </c>
      <c r="B58" s="116" t="s">
        <v>191</v>
      </c>
      <c r="C58" s="116">
        <v>627612</v>
      </c>
      <c r="D58" s="116">
        <v>196469</v>
      </c>
      <c r="E58" s="116">
        <v>17594026</v>
      </c>
      <c r="G58" s="116">
        <v>3116903</v>
      </c>
    </row>
    <row r="59" spans="1:7" ht="12.75">
      <c r="A59" s="112">
        <v>2264</v>
      </c>
      <c r="B59" s="113" t="s">
        <v>192</v>
      </c>
      <c r="C59" s="113">
        <v>11754</v>
      </c>
      <c r="D59" s="113">
        <v>19165</v>
      </c>
      <c r="E59" s="113">
        <v>1005613</v>
      </c>
      <c r="G59" s="113">
        <v>125096</v>
      </c>
    </row>
    <row r="60" spans="1:7" ht="12.75">
      <c r="A60" s="115">
        <v>2309</v>
      </c>
      <c r="B60" s="116" t="s">
        <v>193</v>
      </c>
      <c r="C60" s="116">
        <v>222571</v>
      </c>
      <c r="D60" s="116">
        <v>-11867</v>
      </c>
      <c r="E60" s="116">
        <v>1415198</v>
      </c>
      <c r="G60" s="116">
        <v>56809</v>
      </c>
    </row>
    <row r="61" spans="1:7" ht="12.75">
      <c r="A61" s="112">
        <v>2312</v>
      </c>
      <c r="B61" s="113" t="s">
        <v>194</v>
      </c>
      <c r="C61" s="113">
        <v>132470</v>
      </c>
      <c r="D61" s="113">
        <v>40204</v>
      </c>
      <c r="E61" s="113">
        <v>1403627</v>
      </c>
      <c r="G61" s="113">
        <v>15436</v>
      </c>
    </row>
    <row r="62" spans="1:7" ht="12.75">
      <c r="A62" s="115">
        <v>2355</v>
      </c>
      <c r="B62" s="116" t="s">
        <v>196</v>
      </c>
      <c r="C62" s="116">
        <v>1858963</v>
      </c>
      <c r="D62" s="116">
        <v>92943</v>
      </c>
      <c r="E62" s="116">
        <v>14989976</v>
      </c>
      <c r="G62" s="116">
        <v>1800917</v>
      </c>
    </row>
    <row r="63" spans="1:7" ht="12.75">
      <c r="A63" s="112">
        <v>2439</v>
      </c>
      <c r="B63" s="113" t="s">
        <v>197</v>
      </c>
      <c r="C63" s="113">
        <v>12184</v>
      </c>
      <c r="D63" s="113">
        <v>10037</v>
      </c>
      <c r="E63" s="113">
        <v>836844</v>
      </c>
      <c r="G63" s="113">
        <v>84122</v>
      </c>
    </row>
    <row r="64" spans="1:7" ht="12.75">
      <c r="A64" s="115">
        <v>2460</v>
      </c>
      <c r="B64" s="116" t="s">
        <v>198</v>
      </c>
      <c r="C64" s="116">
        <v>122196</v>
      </c>
      <c r="D64" s="116">
        <v>15859</v>
      </c>
      <c r="E64" s="116">
        <v>1563351</v>
      </c>
      <c r="G64" s="116">
        <v>116699</v>
      </c>
    </row>
    <row r="65" spans="1:7" ht="12.75">
      <c r="A65" s="112">
        <v>3000</v>
      </c>
      <c r="B65" s="113" t="s">
        <v>199</v>
      </c>
      <c r="C65" s="113">
        <v>0</v>
      </c>
      <c r="D65" s="113">
        <v>108297</v>
      </c>
      <c r="E65" s="113">
        <v>808647</v>
      </c>
      <c r="G65" s="113">
        <v>0</v>
      </c>
    </row>
    <row r="66" ht="4.5" customHeight="1"/>
    <row r="67" spans="1:7" ht="12.75">
      <c r="A67" s="119"/>
      <c r="B67" s="24" t="s">
        <v>200</v>
      </c>
      <c r="C67" s="24">
        <f>SUM(C11:C65)</f>
        <v>26523123</v>
      </c>
      <c r="D67" s="24">
        <f>SUM(D11:D65)</f>
        <v>7539111</v>
      </c>
      <c r="E67" s="24">
        <f>SUM(E11:E65)</f>
        <v>673146768.88</v>
      </c>
      <c r="G67" s="24">
        <f>SUM(G11:G65)</f>
        <v>146768975</v>
      </c>
    </row>
    <row r="68" ht="4.5" customHeight="1"/>
    <row r="69" spans="1:7" ht="12.75">
      <c r="A69" s="115">
        <v>2155</v>
      </c>
      <c r="B69" s="116" t="s">
        <v>201</v>
      </c>
      <c r="C69" s="116">
        <v>0</v>
      </c>
      <c r="D69" s="116">
        <v>-4136</v>
      </c>
      <c r="E69" s="116">
        <v>151365</v>
      </c>
      <c r="F69" s="95"/>
      <c r="G69" s="116"/>
    </row>
    <row r="70" spans="1:7" ht="12.75">
      <c r="A70" s="112">
        <v>2408</v>
      </c>
      <c r="B70" s="113" t="s">
        <v>203</v>
      </c>
      <c r="C70" s="113">
        <v>0</v>
      </c>
      <c r="D70" s="113">
        <v>0</v>
      </c>
      <c r="E70" s="113">
        <v>348363</v>
      </c>
      <c r="G70" s="113"/>
    </row>
    <row r="71" spans="3:7" ht="6.75" customHeight="1">
      <c r="C71" s="20"/>
      <c r="D71" s="20"/>
      <c r="E71" s="20"/>
      <c r="G71" s="20"/>
    </row>
    <row r="72" spans="1:8" ht="12" customHeight="1">
      <c r="A72" s="63" t="s">
        <v>327</v>
      </c>
      <c r="B72" s="312" t="s">
        <v>410</v>
      </c>
      <c r="C72" s="140"/>
      <c r="D72" s="140"/>
      <c r="E72" s="140"/>
      <c r="F72" s="141"/>
      <c r="G72" s="140"/>
      <c r="H72" s="141"/>
    </row>
    <row r="73" spans="1:8" ht="12" customHeight="1">
      <c r="A73" s="63" t="s">
        <v>385</v>
      </c>
      <c r="B73" s="312" t="s">
        <v>411</v>
      </c>
      <c r="C73" s="140"/>
      <c r="D73" s="140"/>
      <c r="E73" s="140"/>
      <c r="F73" s="141"/>
      <c r="G73" s="140"/>
      <c r="H73" s="141"/>
    </row>
    <row r="74" spans="1:8" ht="12" customHeight="1">
      <c r="A74" s="63" t="s">
        <v>383</v>
      </c>
      <c r="B74" s="312" t="s">
        <v>311</v>
      </c>
      <c r="C74" s="140"/>
      <c r="D74" s="140"/>
      <c r="E74" s="140"/>
      <c r="F74" s="141"/>
      <c r="G74" s="140"/>
      <c r="H74" s="141"/>
    </row>
    <row r="75" spans="1:8" ht="12" customHeight="1">
      <c r="A75" s="63" t="s">
        <v>384</v>
      </c>
      <c r="B75" s="416" t="str">
        <f>"THE "&amp;REPLACE(REPLACE('- 3 -'!A3,1,22,""),5,3,"")&amp;" TOTAL SCHOOL ASSESSMENT MULTIPLIED BY 7.56 MILLS ADJUSTED FOR MINING REVENUE (USED IN THE CALCULATION OF SUPPORT"</f>
        <v>THE 1997 TOTAL SCHOOL ASSESSMENT MULTIPLIED BY 7.56 MILLS ADJUSTED FOR MINING REVENUE (USED IN THE CALCULATION OF SUPPORT</v>
      </c>
      <c r="C75" s="140"/>
      <c r="D75" s="140"/>
      <c r="E75" s="140"/>
      <c r="F75" s="141"/>
      <c r="G75" s="140"/>
      <c r="H75" s="141"/>
    </row>
    <row r="76" spans="1:8" ht="12" customHeight="1">
      <c r="A76" s="5"/>
      <c r="B76" s="312" t="s">
        <v>478</v>
      </c>
      <c r="C76" s="140"/>
      <c r="D76" s="140"/>
      <c r="E76" s="140"/>
      <c r="F76" s="141"/>
      <c r="G76" s="140"/>
      <c r="H76" s="141"/>
    </row>
    <row r="77" spans="3:8" ht="12" customHeight="1">
      <c r="C77" s="140"/>
      <c r="D77" s="140"/>
      <c r="E77" s="140"/>
      <c r="F77" s="141"/>
      <c r="G77" s="140"/>
      <c r="H77" s="141"/>
    </row>
    <row r="78" spans="3:8" ht="12.75">
      <c r="C78" s="140"/>
      <c r="D78" s="140"/>
      <c r="E78" s="140"/>
      <c r="F78" s="141"/>
      <c r="G78" s="140"/>
      <c r="H78" s="141"/>
    </row>
    <row r="79" spans="2:8" ht="12.75">
      <c r="B79" s="141"/>
      <c r="C79" s="141"/>
      <c r="D79" s="141"/>
      <c r="E79" s="141"/>
      <c r="F79" s="141"/>
      <c r="G79" s="141"/>
      <c r="H79" s="141"/>
    </row>
    <row r="80" spans="2:8" ht="12.75">
      <c r="B80" s="312"/>
      <c r="C80" s="141"/>
      <c r="D80" s="141"/>
      <c r="E80" s="141"/>
      <c r="F80" s="141"/>
      <c r="G80" s="141"/>
      <c r="H80" s="141"/>
    </row>
    <row r="81" spans="2:8" ht="12.75">
      <c r="B81" s="141"/>
      <c r="C81" s="141"/>
      <c r="D81" s="141"/>
      <c r="E81" s="141"/>
      <c r="F81" s="141"/>
      <c r="G81" s="141"/>
      <c r="H81" s="141"/>
    </row>
    <row r="82" spans="2:8" ht="12.75">
      <c r="B82" s="141"/>
      <c r="C82" s="141"/>
      <c r="D82" s="141"/>
      <c r="E82" s="141"/>
      <c r="F82" s="141"/>
      <c r="G82" s="141"/>
      <c r="H82" s="141"/>
    </row>
  </sheetData>
  <printOptions/>
  <pageMargins left="0" right="0.5905511811023623" top="0.5905511811023623" bottom="0" header="0.31496062992125984" footer="0"/>
  <pageSetup fitToHeight="1" fitToWidth="1" horizontalDpi="600" verticalDpi="600" orientation="portrait" scale="80" r:id="rId1"/>
  <headerFooter alignWithMargins="0">
    <oddHeader>&amp;C&amp;"Times New Roman,Bold"&amp;12&amp;A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I76"/>
  <sheetViews>
    <sheetView showGridLines="0" showZeros="0" workbookViewId="0" topLeftCell="A1">
      <selection activeCell="A1" sqref="A1"/>
    </sheetView>
  </sheetViews>
  <sheetFormatPr defaultColWidth="16.83203125" defaultRowHeight="12"/>
  <cols>
    <col min="1" max="1" width="6.83203125" style="97" customWidth="1"/>
    <col min="2" max="2" width="35.83203125" style="97" customWidth="1"/>
    <col min="3" max="5" width="17.83203125" style="97" customWidth="1"/>
    <col min="6" max="6" width="4.83203125" style="97" customWidth="1"/>
    <col min="7" max="7" width="17.83203125" style="97" customWidth="1"/>
    <col min="8" max="8" width="4.83203125" style="97" customWidth="1"/>
    <col min="9" max="9" width="17.83203125" style="97" customWidth="1"/>
    <col min="10" max="16384" width="16.83203125" style="97" customWidth="1"/>
  </cols>
  <sheetData>
    <row r="1" spans="2:9" ht="6.75" customHeight="1">
      <c r="B1" s="95"/>
      <c r="C1" s="161"/>
      <c r="D1" s="161"/>
      <c r="E1" s="161"/>
      <c r="F1" s="161"/>
      <c r="G1" s="161"/>
      <c r="H1" s="161"/>
      <c r="I1" s="161"/>
    </row>
    <row r="2" spans="1:9" ht="12.75">
      <c r="A2" s="7"/>
      <c r="B2" s="98"/>
      <c r="C2" s="224" t="s">
        <v>416</v>
      </c>
      <c r="D2" s="224"/>
      <c r="E2" s="224"/>
      <c r="F2" s="224"/>
      <c r="G2" s="224"/>
      <c r="H2" s="245"/>
      <c r="I2" s="245"/>
    </row>
    <row r="3" spans="1:9" ht="12.75">
      <c r="A3" s="8"/>
      <c r="B3" s="101"/>
      <c r="C3" s="227" t="str">
        <f>STATDATE</f>
        <v>ACTUAL SEPTEMBER 30, 1997</v>
      </c>
      <c r="D3" s="227"/>
      <c r="E3" s="227"/>
      <c r="F3" s="227"/>
      <c r="G3" s="227"/>
      <c r="H3" s="246"/>
      <c r="I3" s="246"/>
    </row>
    <row r="4" spans="1:9" ht="12.75">
      <c r="A4" s="9"/>
      <c r="C4" s="161"/>
      <c r="D4" s="161"/>
      <c r="E4" s="161"/>
      <c r="F4" s="161"/>
      <c r="G4" s="161"/>
      <c r="H4" s="161"/>
      <c r="I4" s="161"/>
    </row>
    <row r="5" spans="1:9" ht="12.75">
      <c r="A5" s="9"/>
      <c r="C5" s="161"/>
      <c r="D5" s="161"/>
      <c r="E5" s="161"/>
      <c r="F5" s="161"/>
      <c r="G5" s="161"/>
      <c r="H5" s="161"/>
      <c r="I5" s="161"/>
    </row>
    <row r="6" spans="1:9" ht="12.75">
      <c r="A6" s="9"/>
      <c r="C6" s="161"/>
      <c r="D6" s="161"/>
      <c r="E6" s="161"/>
      <c r="F6" s="161"/>
      <c r="G6" s="161"/>
      <c r="H6" s="161"/>
      <c r="I6" s="161"/>
    </row>
    <row r="7" spans="3:9" ht="12.75">
      <c r="C7" s="212" t="s">
        <v>80</v>
      </c>
      <c r="D7" s="215"/>
      <c r="E7" s="307"/>
      <c r="F7" s="369"/>
      <c r="G7" s="370" t="s">
        <v>81</v>
      </c>
      <c r="H7" s="261"/>
      <c r="I7" s="370" t="s">
        <v>82</v>
      </c>
    </row>
    <row r="8" spans="1:9" ht="12.75">
      <c r="A8" s="109"/>
      <c r="B8" s="54"/>
      <c r="C8" s="371" t="s">
        <v>107</v>
      </c>
      <c r="D8" s="232" t="s">
        <v>108</v>
      </c>
      <c r="E8" s="231" t="s">
        <v>109</v>
      </c>
      <c r="F8" s="369"/>
      <c r="G8" s="372" t="s">
        <v>106</v>
      </c>
      <c r="H8" s="261"/>
      <c r="I8" s="373"/>
    </row>
    <row r="9" spans="1:9" ht="12.75">
      <c r="A9" s="60" t="s">
        <v>121</v>
      </c>
      <c r="B9" s="61" t="s">
        <v>122</v>
      </c>
      <c r="C9" s="84" t="s">
        <v>417</v>
      </c>
      <c r="D9" s="85" t="s">
        <v>417</v>
      </c>
      <c r="E9" s="85" t="s">
        <v>417</v>
      </c>
      <c r="F9" s="141"/>
      <c r="G9" s="84" t="s">
        <v>417</v>
      </c>
      <c r="I9" s="84" t="s">
        <v>417</v>
      </c>
    </row>
    <row r="10" spans="1:2" ht="4.5" customHeight="1">
      <c r="A10" s="86"/>
      <c r="B10" s="86"/>
    </row>
    <row r="11" spans="1:9" ht="12.75">
      <c r="A11" s="112">
        <v>1</v>
      </c>
      <c r="B11" s="113" t="s">
        <v>144</v>
      </c>
      <c r="C11" s="113">
        <v>33803</v>
      </c>
      <c r="D11" s="113">
        <v>1995</v>
      </c>
      <c r="E11" s="113">
        <f aca="true" t="shared" si="0" ref="E11:E42">C11-D11</f>
        <v>31808</v>
      </c>
      <c r="G11" s="374">
        <f>'- 7 -'!I11</f>
        <v>30307.2</v>
      </c>
      <c r="H11" s="375"/>
      <c r="I11" s="374">
        <v>30037.4</v>
      </c>
    </row>
    <row r="12" spans="1:9" ht="12.75">
      <c r="A12" s="115">
        <v>2</v>
      </c>
      <c r="B12" s="116" t="s">
        <v>145</v>
      </c>
      <c r="C12" s="116">
        <v>9363</v>
      </c>
      <c r="D12" s="116">
        <v>0</v>
      </c>
      <c r="E12" s="116">
        <f t="shared" si="0"/>
        <v>9363</v>
      </c>
      <c r="G12" s="376">
        <f>'- 7 -'!I12</f>
        <v>8943.33</v>
      </c>
      <c r="H12" s="375"/>
      <c r="I12" s="376">
        <v>8952.4</v>
      </c>
    </row>
    <row r="13" spans="1:9" ht="12.75">
      <c r="A13" s="112">
        <v>3</v>
      </c>
      <c r="B13" s="113" t="s">
        <v>146</v>
      </c>
      <c r="C13" s="113">
        <v>6470</v>
      </c>
      <c r="D13" s="113">
        <v>0</v>
      </c>
      <c r="E13" s="113">
        <f t="shared" si="0"/>
        <v>6470</v>
      </c>
      <c r="G13" s="374">
        <f>'- 7 -'!I13</f>
        <v>6185</v>
      </c>
      <c r="H13" s="375"/>
      <c r="I13" s="374">
        <v>6243.3</v>
      </c>
    </row>
    <row r="14" spans="1:9" ht="12.75">
      <c r="A14" s="115">
        <v>4</v>
      </c>
      <c r="B14" s="116" t="s">
        <v>147</v>
      </c>
      <c r="C14" s="116">
        <v>4947</v>
      </c>
      <c r="D14" s="116">
        <v>0</v>
      </c>
      <c r="E14" s="116">
        <f t="shared" si="0"/>
        <v>4947</v>
      </c>
      <c r="G14" s="376">
        <f>'- 7 -'!I14</f>
        <v>4742</v>
      </c>
      <c r="H14" s="375"/>
      <c r="I14" s="376">
        <v>4700.5</v>
      </c>
    </row>
    <row r="15" spans="1:9" ht="12.75">
      <c r="A15" s="112">
        <v>5</v>
      </c>
      <c r="B15" s="113" t="s">
        <v>148</v>
      </c>
      <c r="C15" s="113">
        <v>7276</v>
      </c>
      <c r="D15" s="113">
        <v>0</v>
      </c>
      <c r="E15" s="113">
        <f t="shared" si="0"/>
        <v>7276</v>
      </c>
      <c r="G15" s="374">
        <f>'- 7 -'!I15</f>
        <v>6871.500000000001</v>
      </c>
      <c r="H15" s="375"/>
      <c r="I15" s="374">
        <v>6942.5</v>
      </c>
    </row>
    <row r="16" spans="1:9" ht="12.75">
      <c r="A16" s="115">
        <v>6</v>
      </c>
      <c r="B16" s="116" t="s">
        <v>149</v>
      </c>
      <c r="C16" s="116">
        <v>10108</v>
      </c>
      <c r="D16" s="116">
        <v>0</v>
      </c>
      <c r="E16" s="116">
        <f t="shared" si="0"/>
        <v>10108</v>
      </c>
      <c r="G16" s="376">
        <f>'- 7 -'!I16</f>
        <v>9178</v>
      </c>
      <c r="H16" s="375"/>
      <c r="I16" s="376">
        <v>9568.2</v>
      </c>
    </row>
    <row r="17" spans="1:9" ht="12.75">
      <c r="A17" s="112">
        <v>8</v>
      </c>
      <c r="B17" s="113" t="s">
        <v>150</v>
      </c>
      <c r="C17" s="113">
        <v>1048</v>
      </c>
      <c r="D17" s="113">
        <v>0</v>
      </c>
      <c r="E17" s="113">
        <f t="shared" si="0"/>
        <v>1048</v>
      </c>
      <c r="G17" s="374">
        <f>'- 7 -'!I17</f>
        <v>1012</v>
      </c>
      <c r="H17" s="375"/>
      <c r="I17" s="374">
        <v>951.7</v>
      </c>
    </row>
    <row r="18" spans="1:9" ht="12.75">
      <c r="A18" s="115">
        <v>9</v>
      </c>
      <c r="B18" s="116" t="s">
        <v>151</v>
      </c>
      <c r="C18" s="116">
        <v>13179</v>
      </c>
      <c r="D18" s="116">
        <v>0</v>
      </c>
      <c r="E18" s="116">
        <f t="shared" si="0"/>
        <v>13179</v>
      </c>
      <c r="G18" s="376">
        <f>'- 7 -'!I18</f>
        <v>12712.5</v>
      </c>
      <c r="H18" s="375"/>
      <c r="I18" s="376">
        <v>12696.7</v>
      </c>
    </row>
    <row r="19" spans="1:9" ht="12.75">
      <c r="A19" s="112">
        <v>10</v>
      </c>
      <c r="B19" s="113" t="s">
        <v>152</v>
      </c>
      <c r="C19" s="113">
        <v>9110</v>
      </c>
      <c r="D19" s="113">
        <v>0</v>
      </c>
      <c r="E19" s="113">
        <f t="shared" si="0"/>
        <v>9110</v>
      </c>
      <c r="G19" s="374">
        <f>'- 7 -'!I19</f>
        <v>8797</v>
      </c>
      <c r="H19" s="375"/>
      <c r="I19" s="374">
        <v>8772.8</v>
      </c>
    </row>
    <row r="20" spans="1:9" ht="12.75">
      <c r="A20" s="115">
        <v>11</v>
      </c>
      <c r="B20" s="116" t="s">
        <v>153</v>
      </c>
      <c r="C20" s="116">
        <v>4871</v>
      </c>
      <c r="D20" s="116">
        <v>0</v>
      </c>
      <c r="E20" s="116">
        <f t="shared" si="0"/>
        <v>4871</v>
      </c>
      <c r="G20" s="376">
        <f>'- 7 -'!I20</f>
        <v>4676.4</v>
      </c>
      <c r="H20" s="375"/>
      <c r="I20" s="376">
        <v>4609.6</v>
      </c>
    </row>
    <row r="21" spans="1:9" ht="12.75">
      <c r="A21" s="112">
        <v>12</v>
      </c>
      <c r="B21" s="113" t="s">
        <v>154</v>
      </c>
      <c r="C21" s="113">
        <v>8170</v>
      </c>
      <c r="D21" s="113">
        <v>0</v>
      </c>
      <c r="E21" s="113">
        <f t="shared" si="0"/>
        <v>8170</v>
      </c>
      <c r="G21" s="374">
        <f>'- 7 -'!I21</f>
        <v>7871.5</v>
      </c>
      <c r="H21" s="375"/>
      <c r="I21" s="374">
        <v>7871.5</v>
      </c>
    </row>
    <row r="22" spans="1:9" ht="12.75">
      <c r="A22" s="115">
        <v>13</v>
      </c>
      <c r="B22" s="116" t="s">
        <v>155</v>
      </c>
      <c r="C22" s="116">
        <v>3266</v>
      </c>
      <c r="D22" s="116">
        <v>0</v>
      </c>
      <c r="E22" s="116">
        <f t="shared" si="0"/>
        <v>3266</v>
      </c>
      <c r="G22" s="376">
        <f>'- 7 -'!I22</f>
        <v>2987.5</v>
      </c>
      <c r="H22" s="375"/>
      <c r="I22" s="376">
        <v>2888.1</v>
      </c>
    </row>
    <row r="23" spans="1:9" ht="12.75">
      <c r="A23" s="112">
        <v>14</v>
      </c>
      <c r="B23" s="113" t="s">
        <v>156</v>
      </c>
      <c r="C23" s="113">
        <v>3936</v>
      </c>
      <c r="D23" s="113">
        <v>0</v>
      </c>
      <c r="E23" s="113">
        <f t="shared" si="0"/>
        <v>3936</v>
      </c>
      <c r="G23" s="374">
        <f>'- 7 -'!I23</f>
        <v>3786.2000000000003</v>
      </c>
      <c r="H23" s="375"/>
      <c r="I23" s="374">
        <v>3775.7</v>
      </c>
    </row>
    <row r="24" spans="1:9" ht="12.75">
      <c r="A24" s="115">
        <v>15</v>
      </c>
      <c r="B24" s="116" t="s">
        <v>157</v>
      </c>
      <c r="C24" s="116">
        <v>5805</v>
      </c>
      <c r="D24" s="116">
        <v>0</v>
      </c>
      <c r="E24" s="116">
        <f t="shared" si="0"/>
        <v>5805</v>
      </c>
      <c r="G24" s="376">
        <f>'- 7 -'!I24</f>
        <v>5593</v>
      </c>
      <c r="H24" s="375"/>
      <c r="I24" s="376">
        <v>5586.4</v>
      </c>
    </row>
    <row r="25" spans="1:9" ht="12.75">
      <c r="A25" s="112">
        <v>16</v>
      </c>
      <c r="B25" s="113" t="s">
        <v>158</v>
      </c>
      <c r="C25" s="113">
        <v>786</v>
      </c>
      <c r="D25" s="113">
        <v>0</v>
      </c>
      <c r="E25" s="113">
        <f t="shared" si="0"/>
        <v>786</v>
      </c>
      <c r="G25" s="374">
        <f>'- 7 -'!I25</f>
        <v>764</v>
      </c>
      <c r="H25" s="375"/>
      <c r="I25" s="374">
        <v>724.6</v>
      </c>
    </row>
    <row r="26" spans="1:9" ht="12.75">
      <c r="A26" s="115">
        <v>17</v>
      </c>
      <c r="B26" s="116" t="s">
        <v>159</v>
      </c>
      <c r="C26" s="116">
        <v>566</v>
      </c>
      <c r="D26" s="116">
        <v>0</v>
      </c>
      <c r="E26" s="116">
        <f t="shared" si="0"/>
        <v>566</v>
      </c>
      <c r="G26" s="376">
        <f>'- 7 -'!I26</f>
        <v>565.5</v>
      </c>
      <c r="H26" s="375"/>
      <c r="I26" s="376">
        <v>547.5</v>
      </c>
    </row>
    <row r="27" spans="1:9" ht="12.75">
      <c r="A27" s="112">
        <v>18</v>
      </c>
      <c r="B27" s="113" t="s">
        <v>160</v>
      </c>
      <c r="C27" s="113">
        <v>1531</v>
      </c>
      <c r="D27" s="113">
        <v>0</v>
      </c>
      <c r="E27" s="113">
        <f t="shared" si="0"/>
        <v>1531</v>
      </c>
      <c r="G27" s="374">
        <f>'- 7 -'!I27</f>
        <v>1471.7</v>
      </c>
      <c r="H27" s="375"/>
      <c r="I27" s="374">
        <v>1450.3</v>
      </c>
    </row>
    <row r="28" spans="1:9" ht="12.75">
      <c r="A28" s="115">
        <v>19</v>
      </c>
      <c r="B28" s="116" t="s">
        <v>161</v>
      </c>
      <c r="C28" s="116">
        <v>1801</v>
      </c>
      <c r="D28" s="116">
        <v>0</v>
      </c>
      <c r="E28" s="116">
        <f t="shared" si="0"/>
        <v>1801</v>
      </c>
      <c r="G28" s="376">
        <f>'- 7 -'!I28</f>
        <v>1735.5</v>
      </c>
      <c r="H28" s="375"/>
      <c r="I28" s="376">
        <v>1735.9</v>
      </c>
    </row>
    <row r="29" spans="1:9" ht="12.75">
      <c r="A29" s="112">
        <v>20</v>
      </c>
      <c r="B29" s="113" t="s">
        <v>162</v>
      </c>
      <c r="C29" s="113">
        <v>1084</v>
      </c>
      <c r="D29" s="113">
        <v>0</v>
      </c>
      <c r="E29" s="113">
        <f t="shared" si="0"/>
        <v>1084</v>
      </c>
      <c r="G29" s="374">
        <f>'- 7 -'!I29</f>
        <v>1037.5</v>
      </c>
      <c r="H29" s="375"/>
      <c r="I29" s="374">
        <v>1038.5</v>
      </c>
    </row>
    <row r="30" spans="1:9" ht="12.75">
      <c r="A30" s="115">
        <v>21</v>
      </c>
      <c r="B30" s="116" t="s">
        <v>163</v>
      </c>
      <c r="C30" s="116">
        <v>3664</v>
      </c>
      <c r="D30" s="116">
        <v>0</v>
      </c>
      <c r="E30" s="116">
        <f t="shared" si="0"/>
        <v>3664</v>
      </c>
      <c r="G30" s="376">
        <f>'- 7 -'!I30</f>
        <v>3536</v>
      </c>
      <c r="H30" s="375"/>
      <c r="I30" s="376">
        <v>3532.3</v>
      </c>
    </row>
    <row r="31" spans="1:9" ht="12.75">
      <c r="A31" s="112">
        <v>22</v>
      </c>
      <c r="B31" s="113" t="s">
        <v>164</v>
      </c>
      <c r="C31" s="113">
        <v>1874</v>
      </c>
      <c r="D31" s="113">
        <v>0</v>
      </c>
      <c r="E31" s="113">
        <f t="shared" si="0"/>
        <v>1874</v>
      </c>
      <c r="G31" s="374">
        <f>'- 7 -'!I31</f>
        <v>1800</v>
      </c>
      <c r="H31" s="375"/>
      <c r="I31" s="374">
        <v>1783.5</v>
      </c>
    </row>
    <row r="32" spans="1:9" ht="12.75">
      <c r="A32" s="115">
        <v>23</v>
      </c>
      <c r="B32" s="116" t="s">
        <v>165</v>
      </c>
      <c r="C32" s="116">
        <v>1498</v>
      </c>
      <c r="D32" s="116">
        <v>0</v>
      </c>
      <c r="E32" s="116">
        <f t="shared" si="0"/>
        <v>1498</v>
      </c>
      <c r="G32" s="376">
        <f>'- 7 -'!I32</f>
        <v>1449.5</v>
      </c>
      <c r="H32" s="375"/>
      <c r="I32" s="376">
        <v>1391</v>
      </c>
    </row>
    <row r="33" spans="1:9" ht="12.75">
      <c r="A33" s="112">
        <v>24</v>
      </c>
      <c r="B33" s="113" t="s">
        <v>166</v>
      </c>
      <c r="C33" s="113">
        <v>3875</v>
      </c>
      <c r="D33" s="113">
        <v>0</v>
      </c>
      <c r="E33" s="113">
        <f t="shared" si="0"/>
        <v>3875</v>
      </c>
      <c r="G33" s="374">
        <f>'- 7 -'!I33</f>
        <v>3723.4</v>
      </c>
      <c r="H33" s="375"/>
      <c r="I33" s="374">
        <v>3662.4</v>
      </c>
    </row>
    <row r="34" spans="1:9" ht="12.75">
      <c r="A34" s="115">
        <v>25</v>
      </c>
      <c r="B34" s="116" t="s">
        <v>167</v>
      </c>
      <c r="C34" s="116">
        <v>1620</v>
      </c>
      <c r="D34" s="116">
        <v>0</v>
      </c>
      <c r="E34" s="116">
        <f t="shared" si="0"/>
        <v>1620</v>
      </c>
      <c r="G34" s="376">
        <f>'- 7 -'!I34</f>
        <v>1567.5</v>
      </c>
      <c r="H34" s="375"/>
      <c r="I34" s="376">
        <v>1558.3</v>
      </c>
    </row>
    <row r="35" spans="1:9" ht="12.75">
      <c r="A35" s="112">
        <v>26</v>
      </c>
      <c r="B35" s="113" t="s">
        <v>168</v>
      </c>
      <c r="C35" s="113">
        <v>2753</v>
      </c>
      <c r="D35" s="113">
        <v>0</v>
      </c>
      <c r="E35" s="113">
        <f t="shared" si="0"/>
        <v>2753</v>
      </c>
      <c r="G35" s="374">
        <f>'- 7 -'!I35</f>
        <v>2634</v>
      </c>
      <c r="H35" s="375"/>
      <c r="I35" s="374">
        <v>2633.8</v>
      </c>
    </row>
    <row r="36" spans="1:9" ht="12.75">
      <c r="A36" s="115">
        <v>27</v>
      </c>
      <c r="B36" s="116" t="s">
        <v>169</v>
      </c>
      <c r="C36" s="116">
        <v>823</v>
      </c>
      <c r="D36" s="116">
        <v>0</v>
      </c>
      <c r="E36" s="116">
        <f t="shared" si="0"/>
        <v>823</v>
      </c>
      <c r="G36" s="376">
        <f>'- 7 -'!I36</f>
        <v>795.5</v>
      </c>
      <c r="H36" s="375"/>
      <c r="I36" s="376">
        <v>795.5</v>
      </c>
    </row>
    <row r="37" spans="1:9" ht="12.75">
      <c r="A37" s="112">
        <v>28</v>
      </c>
      <c r="B37" s="113" t="s">
        <v>170</v>
      </c>
      <c r="C37" s="113">
        <v>920</v>
      </c>
      <c r="D37" s="113">
        <v>0</v>
      </c>
      <c r="E37" s="113">
        <f t="shared" si="0"/>
        <v>920</v>
      </c>
      <c r="G37" s="374">
        <f>'- 7 -'!I37</f>
        <v>890</v>
      </c>
      <c r="H37" s="375"/>
      <c r="I37" s="374">
        <v>875.5</v>
      </c>
    </row>
    <row r="38" spans="1:9" ht="12.75">
      <c r="A38" s="115">
        <v>29</v>
      </c>
      <c r="B38" s="116" t="s">
        <v>171</v>
      </c>
      <c r="C38" s="116">
        <v>1248</v>
      </c>
      <c r="D38" s="116">
        <v>0</v>
      </c>
      <c r="E38" s="116">
        <f t="shared" si="0"/>
        <v>1248</v>
      </c>
      <c r="G38" s="376">
        <f>'- 7 -'!I38</f>
        <v>1192.6</v>
      </c>
      <c r="H38" s="375"/>
      <c r="I38" s="376">
        <v>1179</v>
      </c>
    </row>
    <row r="39" spans="1:9" ht="12.75">
      <c r="A39" s="112">
        <v>30</v>
      </c>
      <c r="B39" s="113" t="s">
        <v>172</v>
      </c>
      <c r="C39" s="113">
        <v>1489</v>
      </c>
      <c r="D39" s="113">
        <v>0</v>
      </c>
      <c r="E39" s="113">
        <f t="shared" si="0"/>
        <v>1489</v>
      </c>
      <c r="G39" s="374">
        <f>'- 7 -'!I39</f>
        <v>1438</v>
      </c>
      <c r="H39" s="375"/>
      <c r="I39" s="374">
        <v>1428.1</v>
      </c>
    </row>
    <row r="40" spans="1:9" ht="12.75">
      <c r="A40" s="115">
        <v>31</v>
      </c>
      <c r="B40" s="116" t="s">
        <v>173</v>
      </c>
      <c r="C40" s="116">
        <v>1731.2</v>
      </c>
      <c r="D40" s="116">
        <v>0</v>
      </c>
      <c r="E40" s="116">
        <f t="shared" si="0"/>
        <v>1731.2</v>
      </c>
      <c r="G40" s="376">
        <f>'- 7 -'!I40</f>
        <v>1683.2</v>
      </c>
      <c r="H40" s="375"/>
      <c r="I40" s="376">
        <v>1678.8</v>
      </c>
    </row>
    <row r="41" spans="1:9" ht="12.75">
      <c r="A41" s="112">
        <v>32</v>
      </c>
      <c r="B41" s="113" t="s">
        <v>174</v>
      </c>
      <c r="C41" s="113">
        <v>958</v>
      </c>
      <c r="D41" s="113">
        <v>0</v>
      </c>
      <c r="E41" s="113">
        <f t="shared" si="0"/>
        <v>958</v>
      </c>
      <c r="G41" s="374">
        <f>'- 7 -'!I41</f>
        <v>920.5</v>
      </c>
      <c r="H41" s="375"/>
      <c r="I41" s="374">
        <v>915.6</v>
      </c>
    </row>
    <row r="42" spans="1:9" ht="12.75">
      <c r="A42" s="115">
        <v>33</v>
      </c>
      <c r="B42" s="116" t="s">
        <v>175</v>
      </c>
      <c r="C42" s="116">
        <v>2042</v>
      </c>
      <c r="D42" s="116">
        <v>0</v>
      </c>
      <c r="E42" s="116">
        <f t="shared" si="0"/>
        <v>2042</v>
      </c>
      <c r="G42" s="376">
        <f>'- 7 -'!I42</f>
        <v>1963.5</v>
      </c>
      <c r="H42" s="375"/>
      <c r="I42" s="376">
        <v>1946.5</v>
      </c>
    </row>
    <row r="43" spans="1:9" ht="12.75">
      <c r="A43" s="112">
        <v>34</v>
      </c>
      <c r="B43" s="113" t="s">
        <v>176</v>
      </c>
      <c r="C43" s="113">
        <v>811</v>
      </c>
      <c r="D43" s="113">
        <v>0</v>
      </c>
      <c r="E43" s="113">
        <f aca="true" t="shared" si="1" ref="E43:E65">C43-D43</f>
        <v>811</v>
      </c>
      <c r="G43" s="374">
        <f>'- 7 -'!I43</f>
        <v>790</v>
      </c>
      <c r="H43" s="375"/>
      <c r="I43" s="374">
        <v>766</v>
      </c>
    </row>
    <row r="44" spans="1:9" ht="12.75">
      <c r="A44" s="115">
        <v>35</v>
      </c>
      <c r="B44" s="116" t="s">
        <v>177</v>
      </c>
      <c r="C44" s="116">
        <v>2014</v>
      </c>
      <c r="D44" s="116">
        <v>0</v>
      </c>
      <c r="E44" s="116">
        <f t="shared" si="1"/>
        <v>2014</v>
      </c>
      <c r="G44" s="376">
        <f>'- 7 -'!I44</f>
        <v>1947</v>
      </c>
      <c r="H44" s="375"/>
      <c r="I44" s="376">
        <v>1889.4</v>
      </c>
    </row>
    <row r="45" spans="1:9" ht="12.75">
      <c r="A45" s="112">
        <v>36</v>
      </c>
      <c r="B45" s="113" t="s">
        <v>178</v>
      </c>
      <c r="C45" s="113">
        <v>1165</v>
      </c>
      <c r="D45" s="113">
        <v>0</v>
      </c>
      <c r="E45" s="113">
        <f t="shared" si="1"/>
        <v>1165</v>
      </c>
      <c r="G45" s="374">
        <f>'- 7 -'!I45</f>
        <v>1127</v>
      </c>
      <c r="H45" s="375"/>
      <c r="I45" s="374">
        <v>1124</v>
      </c>
    </row>
    <row r="46" spans="1:9" ht="12.75">
      <c r="A46" s="115">
        <v>37</v>
      </c>
      <c r="B46" s="116" t="s">
        <v>179</v>
      </c>
      <c r="C46" s="116">
        <v>1064</v>
      </c>
      <c r="D46" s="116">
        <v>0</v>
      </c>
      <c r="E46" s="116">
        <f t="shared" si="1"/>
        <v>1064</v>
      </c>
      <c r="G46" s="376">
        <f>'- 7 -'!I46</f>
        <v>1027</v>
      </c>
      <c r="H46" s="375"/>
      <c r="I46" s="376">
        <v>963</v>
      </c>
    </row>
    <row r="47" spans="1:9" ht="12.75">
      <c r="A47" s="112">
        <v>38</v>
      </c>
      <c r="B47" s="113" t="s">
        <v>180</v>
      </c>
      <c r="C47" s="113">
        <v>1371</v>
      </c>
      <c r="D47" s="113">
        <v>0</v>
      </c>
      <c r="E47" s="113">
        <f t="shared" si="1"/>
        <v>1371</v>
      </c>
      <c r="G47" s="374">
        <f>'- 7 -'!I47</f>
        <v>1325</v>
      </c>
      <c r="H47" s="375"/>
      <c r="I47" s="374">
        <v>1222.2</v>
      </c>
    </row>
    <row r="48" spans="1:9" ht="12.75">
      <c r="A48" s="115">
        <v>39</v>
      </c>
      <c r="B48" s="116" t="s">
        <v>181</v>
      </c>
      <c r="C48" s="116">
        <v>2310</v>
      </c>
      <c r="D48" s="116">
        <v>0</v>
      </c>
      <c r="E48" s="116">
        <f t="shared" si="1"/>
        <v>2310</v>
      </c>
      <c r="G48" s="376">
        <f>'- 7 -'!I48</f>
        <v>2223</v>
      </c>
      <c r="H48" s="375"/>
      <c r="I48" s="376">
        <v>2130.2</v>
      </c>
    </row>
    <row r="49" spans="1:9" ht="12.75">
      <c r="A49" s="112">
        <v>40</v>
      </c>
      <c r="B49" s="113" t="s">
        <v>182</v>
      </c>
      <c r="C49" s="113">
        <v>7933</v>
      </c>
      <c r="D49" s="113">
        <v>0</v>
      </c>
      <c r="E49" s="113">
        <f t="shared" si="1"/>
        <v>7933</v>
      </c>
      <c r="G49" s="374">
        <f>'- 7 -'!I49</f>
        <v>7655</v>
      </c>
      <c r="H49" s="375"/>
      <c r="I49" s="374">
        <v>7557.1</v>
      </c>
    </row>
    <row r="50" spans="1:9" ht="12.75">
      <c r="A50" s="115">
        <v>41</v>
      </c>
      <c r="B50" s="116" t="s">
        <v>183</v>
      </c>
      <c r="C50" s="116">
        <v>1803</v>
      </c>
      <c r="D50" s="116">
        <v>0</v>
      </c>
      <c r="E50" s="116">
        <f t="shared" si="1"/>
        <v>1803</v>
      </c>
      <c r="G50" s="376">
        <f>'- 7 -'!I50</f>
        <v>1747.8</v>
      </c>
      <c r="H50" s="375"/>
      <c r="I50" s="376">
        <v>1655.4</v>
      </c>
    </row>
    <row r="51" spans="1:9" ht="12.75">
      <c r="A51" s="112">
        <v>42</v>
      </c>
      <c r="B51" s="113" t="s">
        <v>184</v>
      </c>
      <c r="C51" s="113">
        <v>1160</v>
      </c>
      <c r="D51" s="113">
        <v>0</v>
      </c>
      <c r="E51" s="113">
        <f t="shared" si="1"/>
        <v>1160</v>
      </c>
      <c r="G51" s="374">
        <f>'- 7 -'!I51</f>
        <v>1118.5</v>
      </c>
      <c r="H51" s="375"/>
      <c r="I51" s="374">
        <v>1117</v>
      </c>
    </row>
    <row r="52" spans="1:9" ht="12.75">
      <c r="A52" s="115">
        <v>43</v>
      </c>
      <c r="B52" s="116" t="s">
        <v>185</v>
      </c>
      <c r="C52" s="116">
        <v>940</v>
      </c>
      <c r="D52" s="116">
        <v>0</v>
      </c>
      <c r="E52" s="116">
        <f t="shared" si="1"/>
        <v>940</v>
      </c>
      <c r="G52" s="376">
        <f>'- 7 -'!I52</f>
        <v>903</v>
      </c>
      <c r="H52" s="375"/>
      <c r="I52" s="376">
        <v>905</v>
      </c>
    </row>
    <row r="53" spans="1:9" ht="12.75">
      <c r="A53" s="112">
        <v>44</v>
      </c>
      <c r="B53" s="113" t="s">
        <v>186</v>
      </c>
      <c r="C53" s="113">
        <v>1360</v>
      </c>
      <c r="D53" s="113">
        <v>0</v>
      </c>
      <c r="E53" s="113">
        <f t="shared" si="1"/>
        <v>1360</v>
      </c>
      <c r="G53" s="374">
        <f>'- 7 -'!I53</f>
        <v>1310.5</v>
      </c>
      <c r="H53" s="375"/>
      <c r="I53" s="374">
        <v>1310.3</v>
      </c>
    </row>
    <row r="54" spans="1:9" ht="12.75">
      <c r="A54" s="115">
        <v>45</v>
      </c>
      <c r="B54" s="116" t="s">
        <v>187</v>
      </c>
      <c r="C54" s="116">
        <v>2046</v>
      </c>
      <c r="D54" s="116">
        <v>0</v>
      </c>
      <c r="E54" s="116">
        <f t="shared" si="1"/>
        <v>2046</v>
      </c>
      <c r="G54" s="376">
        <f>'- 7 -'!I54</f>
        <v>1947.6</v>
      </c>
      <c r="H54" s="375"/>
      <c r="I54" s="376">
        <v>1947.6</v>
      </c>
    </row>
    <row r="55" spans="1:9" ht="12.75">
      <c r="A55" s="112">
        <v>46</v>
      </c>
      <c r="B55" s="113" t="s">
        <v>188</v>
      </c>
      <c r="C55" s="113">
        <v>1660</v>
      </c>
      <c r="D55" s="113">
        <v>0</v>
      </c>
      <c r="E55" s="113">
        <f t="shared" si="1"/>
        <v>1660</v>
      </c>
      <c r="G55" s="374">
        <f>'- 7 -'!I55</f>
        <v>1595.7</v>
      </c>
      <c r="H55" s="375"/>
      <c r="I55" s="374">
        <v>1424.2</v>
      </c>
    </row>
    <row r="56" spans="1:9" ht="12.75">
      <c r="A56" s="115">
        <v>47</v>
      </c>
      <c r="B56" s="116" t="s">
        <v>189</v>
      </c>
      <c r="C56" s="116">
        <v>1407</v>
      </c>
      <c r="D56" s="116">
        <v>0</v>
      </c>
      <c r="E56" s="116">
        <f t="shared" si="1"/>
        <v>1407</v>
      </c>
      <c r="G56" s="376">
        <f>'- 7 -'!I56</f>
        <v>1356.5</v>
      </c>
      <c r="H56" s="375"/>
      <c r="I56" s="376">
        <v>1352.4</v>
      </c>
    </row>
    <row r="57" spans="1:9" ht="12.75">
      <c r="A57" s="112">
        <v>48</v>
      </c>
      <c r="B57" s="113" t="s">
        <v>190</v>
      </c>
      <c r="C57" s="113">
        <v>6215</v>
      </c>
      <c r="D57" s="113">
        <v>492</v>
      </c>
      <c r="E57" s="113">
        <f t="shared" si="1"/>
        <v>5723</v>
      </c>
      <c r="G57" s="374">
        <f>'- 7 -'!I57</f>
        <v>5444.2</v>
      </c>
      <c r="H57" s="375"/>
      <c r="I57" s="374">
        <v>2755.2</v>
      </c>
    </row>
    <row r="58" spans="1:9" ht="12.75">
      <c r="A58" s="115">
        <v>49</v>
      </c>
      <c r="B58" s="116" t="s">
        <v>191</v>
      </c>
      <c r="C58" s="116">
        <v>4419</v>
      </c>
      <c r="D58" s="116">
        <v>0</v>
      </c>
      <c r="E58" s="116">
        <f t="shared" si="1"/>
        <v>4419</v>
      </c>
      <c r="G58" s="376">
        <f>'- 7 -'!I58</f>
        <v>4244.5</v>
      </c>
      <c r="H58" s="375"/>
      <c r="I58" s="376">
        <v>4240.2</v>
      </c>
    </row>
    <row r="59" spans="1:9" ht="12.75">
      <c r="A59" s="112">
        <v>2264</v>
      </c>
      <c r="B59" s="113" t="s">
        <v>192</v>
      </c>
      <c r="C59" s="113">
        <v>214</v>
      </c>
      <c r="D59" s="113">
        <v>0</v>
      </c>
      <c r="E59" s="113">
        <f t="shared" si="1"/>
        <v>214</v>
      </c>
      <c r="G59" s="374">
        <f>'- 7 -'!I59</f>
        <v>203</v>
      </c>
      <c r="H59" s="375"/>
      <c r="I59" s="374">
        <v>202</v>
      </c>
    </row>
    <row r="60" spans="1:9" ht="12.75">
      <c r="A60" s="115">
        <v>2309</v>
      </c>
      <c r="B60" s="116" t="s">
        <v>193</v>
      </c>
      <c r="C60" s="116">
        <v>302</v>
      </c>
      <c r="D60" s="116">
        <v>0</v>
      </c>
      <c r="E60" s="116">
        <f t="shared" si="1"/>
        <v>302</v>
      </c>
      <c r="G60" s="376">
        <f>'- 7 -'!I60</f>
        <v>289.5</v>
      </c>
      <c r="H60" s="375"/>
      <c r="I60" s="376">
        <v>288.5</v>
      </c>
    </row>
    <row r="61" spans="1:9" ht="12.75">
      <c r="A61" s="112">
        <v>2312</v>
      </c>
      <c r="B61" s="113" t="s">
        <v>194</v>
      </c>
      <c r="C61" s="113">
        <v>246</v>
      </c>
      <c r="D61" s="113">
        <v>0</v>
      </c>
      <c r="E61" s="113">
        <f t="shared" si="1"/>
        <v>246</v>
      </c>
      <c r="G61" s="374">
        <f>'- 7 -'!I61</f>
        <v>236.5</v>
      </c>
      <c r="H61" s="375"/>
      <c r="I61" s="374">
        <v>236</v>
      </c>
    </row>
    <row r="62" spans="1:9" ht="12.75">
      <c r="A62" s="115">
        <v>2355</v>
      </c>
      <c r="B62" s="116" t="s">
        <v>196</v>
      </c>
      <c r="C62" s="116">
        <v>3715</v>
      </c>
      <c r="D62" s="116">
        <v>0</v>
      </c>
      <c r="E62" s="116">
        <f t="shared" si="1"/>
        <v>3715</v>
      </c>
      <c r="G62" s="376">
        <f>'- 7 -'!I62</f>
        <v>3545.8</v>
      </c>
      <c r="H62" s="375"/>
      <c r="I62" s="376">
        <v>3470.9</v>
      </c>
    </row>
    <row r="63" spans="1:9" ht="12.75">
      <c r="A63" s="112">
        <v>2439</v>
      </c>
      <c r="B63" s="113" t="s">
        <v>197</v>
      </c>
      <c r="C63" s="113">
        <v>156</v>
      </c>
      <c r="D63" s="113">
        <v>0</v>
      </c>
      <c r="E63" s="113">
        <f t="shared" si="1"/>
        <v>156</v>
      </c>
      <c r="G63" s="374">
        <f>'- 7 -'!I63</f>
        <v>149.5</v>
      </c>
      <c r="H63" s="375"/>
      <c r="I63" s="374">
        <v>148.5</v>
      </c>
    </row>
    <row r="64" spans="1:9" ht="12.75">
      <c r="A64" s="115">
        <v>2460</v>
      </c>
      <c r="B64" s="116" t="s">
        <v>198</v>
      </c>
      <c r="C64" s="116">
        <v>325</v>
      </c>
      <c r="D64" s="116">
        <v>0</v>
      </c>
      <c r="E64" s="116">
        <f t="shared" si="1"/>
        <v>325</v>
      </c>
      <c r="G64" s="376">
        <f>'- 7 -'!I64</f>
        <v>314.5</v>
      </c>
      <c r="H64" s="375"/>
      <c r="I64" s="376">
        <v>314.5</v>
      </c>
    </row>
    <row r="65" spans="1:9" ht="12.75">
      <c r="A65" s="112">
        <v>3000</v>
      </c>
      <c r="B65" s="113" t="s">
        <v>199</v>
      </c>
      <c r="C65" s="113">
        <v>0</v>
      </c>
      <c r="D65" s="113">
        <v>0</v>
      </c>
      <c r="E65" s="113">
        <f t="shared" si="1"/>
        <v>0</v>
      </c>
      <c r="G65" s="374">
        <f>'- 7 -'!I65</f>
        <v>828.4</v>
      </c>
      <c r="H65" s="375"/>
      <c r="I65" s="374">
        <v>0</v>
      </c>
    </row>
    <row r="66" spans="7:9" ht="4.5" customHeight="1">
      <c r="G66" s="375"/>
      <c r="I66" s="375"/>
    </row>
    <row r="67" spans="1:9" ht="12.75">
      <c r="A67" s="119"/>
      <c r="B67" s="24" t="s">
        <v>200</v>
      </c>
      <c r="C67" s="90">
        <f>SUM(C11:C65)</f>
        <v>194251.2</v>
      </c>
      <c r="D67" s="90">
        <f>SUM(D11:D65)</f>
        <v>2487</v>
      </c>
      <c r="E67" s="90">
        <f>SUM(E11:E65)</f>
        <v>191764.2</v>
      </c>
      <c r="F67" s="86"/>
      <c r="G67" s="187">
        <f>SUM(G11:G65)</f>
        <v>184160.53</v>
      </c>
      <c r="H67" s="377"/>
      <c r="I67" s="187">
        <f>SUM(I11:I65)</f>
        <v>179493.50000000003</v>
      </c>
    </row>
    <row r="68" spans="7:9" ht="4.5" customHeight="1">
      <c r="G68" s="375"/>
      <c r="I68" s="375"/>
    </row>
    <row r="69" spans="1:9" ht="12.75">
      <c r="A69" s="115">
        <v>2155</v>
      </c>
      <c r="B69" s="116" t="s">
        <v>201</v>
      </c>
      <c r="C69" s="116">
        <v>128</v>
      </c>
      <c r="D69" s="116">
        <v>0</v>
      </c>
      <c r="E69" s="116">
        <f>C69-D69</f>
        <v>128</v>
      </c>
      <c r="G69" s="376">
        <f>'- 7 -'!I69</f>
        <v>124</v>
      </c>
      <c r="H69" s="375"/>
      <c r="I69" s="376">
        <v>104</v>
      </c>
    </row>
    <row r="70" spans="1:9" ht="12.75">
      <c r="A70" s="112">
        <v>2408</v>
      </c>
      <c r="B70" s="113" t="s">
        <v>203</v>
      </c>
      <c r="C70" s="113">
        <v>324</v>
      </c>
      <c r="D70" s="113">
        <v>0</v>
      </c>
      <c r="E70" s="113">
        <f>C70-D70</f>
        <v>324</v>
      </c>
      <c r="G70" s="374">
        <f>'- 7 -'!I70</f>
        <v>306.5</v>
      </c>
      <c r="H70" s="375"/>
      <c r="I70" s="374">
        <v>306.5</v>
      </c>
    </row>
    <row r="71" spans="8:9" ht="6.75" customHeight="1">
      <c r="H71" s="375"/>
      <c r="I71" s="375"/>
    </row>
    <row r="72" spans="1:9" ht="12" customHeight="1">
      <c r="A72" s="63" t="s">
        <v>327</v>
      </c>
      <c r="B72" s="313" t="s">
        <v>419</v>
      </c>
      <c r="D72" s="148"/>
      <c r="E72" s="148"/>
      <c r="F72" s="148"/>
      <c r="G72" s="148"/>
      <c r="H72" s="148"/>
      <c r="I72" s="148"/>
    </row>
    <row r="73" spans="1:9" ht="12" customHeight="1">
      <c r="A73" s="63" t="s">
        <v>385</v>
      </c>
      <c r="B73" s="313" t="s">
        <v>435</v>
      </c>
      <c r="D73" s="148"/>
      <c r="E73" s="148"/>
      <c r="F73" s="148"/>
      <c r="G73" s="148"/>
      <c r="H73" s="148"/>
      <c r="I73" s="148"/>
    </row>
    <row r="74" spans="1:9" ht="12" customHeight="1">
      <c r="A74" s="63"/>
      <c r="B74" s="313" t="s">
        <v>436</v>
      </c>
      <c r="D74" s="148"/>
      <c r="E74" s="148"/>
      <c r="F74" s="148"/>
      <c r="G74" s="148"/>
      <c r="H74" s="148"/>
      <c r="I74" s="148"/>
    </row>
    <row r="75" spans="2:9" ht="12" customHeight="1">
      <c r="B75" s="5" t="s">
        <v>504</v>
      </c>
      <c r="D75" s="148"/>
      <c r="E75" s="148"/>
      <c r="F75" s="148"/>
      <c r="G75" s="148"/>
      <c r="H75" s="148"/>
      <c r="I75" s="378"/>
    </row>
    <row r="76" spans="1:9" ht="12" customHeight="1">
      <c r="A76" s="63" t="s">
        <v>383</v>
      </c>
      <c r="B76" s="313" t="s">
        <v>418</v>
      </c>
      <c r="C76" s="148"/>
      <c r="D76" s="148"/>
      <c r="E76" s="148"/>
      <c r="F76" s="148"/>
      <c r="G76" s="148"/>
      <c r="H76" s="148"/>
      <c r="I76" s="148"/>
    </row>
    <row r="77" ht="12" customHeight="1"/>
  </sheetData>
  <printOptions/>
  <pageMargins left="0" right="0.5905511811023623" top="0.5905511811023623" bottom="0" header="0.31496062992125984" footer="0"/>
  <pageSetup fitToHeight="1" fitToWidth="1" orientation="portrait" scale="80" r:id="rId1"/>
  <headerFooter alignWithMargins="0">
    <oddHeader>&amp;C&amp;"Times New Roman,Bold"&amp;12&amp;A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H78"/>
  <sheetViews>
    <sheetView showGridLines="0" showZeros="0" workbookViewId="0" topLeftCell="A1">
      <selection activeCell="A1" sqref="A1"/>
    </sheetView>
  </sheetViews>
  <sheetFormatPr defaultColWidth="9.33203125" defaultRowHeight="12"/>
  <cols>
    <col min="1" max="1" width="6.83203125" style="97" customWidth="1"/>
    <col min="2" max="2" width="35.83203125" style="97" customWidth="1"/>
    <col min="3" max="5" width="31.83203125" style="97" customWidth="1"/>
    <col min="6" max="16384" width="9.33203125" style="97" customWidth="1"/>
  </cols>
  <sheetData>
    <row r="1" spans="2:5" ht="6.75" customHeight="1">
      <c r="B1" s="95"/>
      <c r="C1" s="161"/>
      <c r="D1" s="161"/>
      <c r="E1" s="161"/>
    </row>
    <row r="2" spans="1:5" ht="12.75">
      <c r="A2" s="7"/>
      <c r="B2" s="98"/>
      <c r="C2" s="224" t="s">
        <v>421</v>
      </c>
      <c r="D2" s="224"/>
      <c r="E2" s="363"/>
    </row>
    <row r="3" spans="1:5" ht="12.75">
      <c r="A3" s="8"/>
      <c r="B3" s="101"/>
      <c r="C3" s="227" t="str">
        <f>STATDATE</f>
        <v>ACTUAL SEPTEMBER 30, 1997</v>
      </c>
      <c r="D3" s="227"/>
      <c r="E3" s="251"/>
    </row>
    <row r="4" spans="1:5" ht="6" customHeight="1">
      <c r="A4" s="9"/>
      <c r="C4" s="161"/>
      <c r="D4" s="161"/>
      <c r="E4" s="161"/>
    </row>
    <row r="5" spans="1:5" ht="6" customHeight="1">
      <c r="A5" s="9"/>
      <c r="C5" s="161"/>
      <c r="D5" s="161"/>
      <c r="E5" s="161"/>
    </row>
    <row r="6" spans="1:5" ht="6" customHeight="1">
      <c r="A6" s="9"/>
      <c r="C6" s="161"/>
      <c r="D6" s="161"/>
      <c r="E6" s="161"/>
    </row>
    <row r="7" spans="3:5" ht="12.75">
      <c r="C7" s="212" t="s">
        <v>420</v>
      </c>
      <c r="D7" s="307"/>
      <c r="E7" s="161"/>
    </row>
    <row r="8" spans="1:5" ht="12.75">
      <c r="A8" s="109"/>
      <c r="B8" s="54"/>
      <c r="C8" s="364" t="s">
        <v>110</v>
      </c>
      <c r="D8" s="259"/>
      <c r="E8" s="203"/>
    </row>
    <row r="9" spans="1:4" ht="12.75">
      <c r="A9" s="60" t="s">
        <v>121</v>
      </c>
      <c r="B9" s="61" t="s">
        <v>122</v>
      </c>
      <c r="C9" s="60" t="s">
        <v>129</v>
      </c>
      <c r="D9" s="310" t="s">
        <v>130</v>
      </c>
    </row>
    <row r="10" spans="1:2" ht="4.5" customHeight="1">
      <c r="A10" s="86"/>
      <c r="B10" s="86"/>
    </row>
    <row r="11" spans="1:4" ht="12.75">
      <c r="A11" s="112">
        <v>1</v>
      </c>
      <c r="B11" s="113" t="s">
        <v>144</v>
      </c>
      <c r="C11" s="365">
        <v>17.80153543964156</v>
      </c>
      <c r="D11" s="365">
        <v>14.24839919889425</v>
      </c>
    </row>
    <row r="12" spans="1:4" ht="12.75">
      <c r="A12" s="115">
        <v>2</v>
      </c>
      <c r="B12" s="116" t="s">
        <v>145</v>
      </c>
      <c r="C12" s="366">
        <v>19.417034045008656</v>
      </c>
      <c r="D12" s="366">
        <v>15.651062265933987</v>
      </c>
    </row>
    <row r="13" spans="1:4" ht="12.75">
      <c r="A13" s="112">
        <v>3</v>
      </c>
      <c r="B13" s="113" t="s">
        <v>146</v>
      </c>
      <c r="C13" s="365">
        <v>18.52473059021559</v>
      </c>
      <c r="D13" s="365">
        <v>14.850153903777727</v>
      </c>
    </row>
    <row r="14" spans="1:4" ht="12.75">
      <c r="A14" s="115">
        <v>4</v>
      </c>
      <c r="B14" s="116" t="s">
        <v>147</v>
      </c>
      <c r="C14" s="366">
        <v>19.343943935492042</v>
      </c>
      <c r="D14" s="366">
        <v>15.235341365461847</v>
      </c>
    </row>
    <row r="15" spans="1:4" ht="12.75">
      <c r="A15" s="112">
        <v>5</v>
      </c>
      <c r="B15" s="113" t="s">
        <v>148</v>
      </c>
      <c r="C15" s="365">
        <v>18.99649083088069</v>
      </c>
      <c r="D15" s="365">
        <v>14.789823723122618</v>
      </c>
    </row>
    <row r="16" spans="1:4" ht="12.75">
      <c r="A16" s="115">
        <v>6</v>
      </c>
      <c r="B16" s="116" t="s">
        <v>149</v>
      </c>
      <c r="C16" s="366">
        <v>19.579830116497718</v>
      </c>
      <c r="D16" s="366">
        <v>15.616811298281432</v>
      </c>
    </row>
    <row r="17" spans="1:4" ht="12.75">
      <c r="A17" s="112">
        <v>8</v>
      </c>
      <c r="B17" s="113" t="s">
        <v>150</v>
      </c>
      <c r="C17" s="365">
        <v>17.02566023599925</v>
      </c>
      <c r="D17" s="365">
        <v>14.571634269258459</v>
      </c>
    </row>
    <row r="18" spans="1:4" ht="12.75">
      <c r="A18" s="115">
        <v>9</v>
      </c>
      <c r="B18" s="116" t="s">
        <v>151</v>
      </c>
      <c r="C18" s="366">
        <v>19.202604390531228</v>
      </c>
      <c r="D18" s="366">
        <v>15.83461006688838</v>
      </c>
    </row>
    <row r="19" spans="1:4" ht="12.75">
      <c r="A19" s="112">
        <v>10</v>
      </c>
      <c r="B19" s="113" t="s">
        <v>152</v>
      </c>
      <c r="C19" s="365">
        <v>19.491703856276462</v>
      </c>
      <c r="D19" s="365">
        <v>16.075507556237778</v>
      </c>
    </row>
    <row r="20" spans="1:4" ht="12.75">
      <c r="A20" s="115">
        <v>11</v>
      </c>
      <c r="B20" s="116" t="s">
        <v>153</v>
      </c>
      <c r="C20" s="366">
        <v>19.017142857142854</v>
      </c>
      <c r="D20" s="366">
        <v>16.075627363355103</v>
      </c>
    </row>
    <row r="21" spans="1:4" ht="12.75">
      <c r="A21" s="112">
        <v>12</v>
      </c>
      <c r="B21" s="113" t="s">
        <v>154</v>
      </c>
      <c r="C21" s="365">
        <v>20.554797635288768</v>
      </c>
      <c r="D21" s="365">
        <v>15.822110552763819</v>
      </c>
    </row>
    <row r="22" spans="1:4" ht="12.75">
      <c r="A22" s="115">
        <v>13</v>
      </c>
      <c r="B22" s="116" t="s">
        <v>155</v>
      </c>
      <c r="C22" s="366">
        <v>19.54744816586922</v>
      </c>
      <c r="D22" s="366">
        <v>15.73693636746734</v>
      </c>
    </row>
    <row r="23" spans="1:4" ht="12.75">
      <c r="A23" s="112">
        <v>14</v>
      </c>
      <c r="B23" s="113" t="s">
        <v>156</v>
      </c>
      <c r="C23" s="365">
        <v>19.37050456979071</v>
      </c>
      <c r="D23" s="365">
        <v>16.27982972868384</v>
      </c>
    </row>
    <row r="24" spans="1:4" ht="12.75">
      <c r="A24" s="115">
        <v>15</v>
      </c>
      <c r="B24" s="116" t="s">
        <v>157</v>
      </c>
      <c r="C24" s="366">
        <v>21.030425963488845</v>
      </c>
      <c r="D24" s="366">
        <v>18.18861788617886</v>
      </c>
    </row>
    <row r="25" spans="1:4" ht="12.75">
      <c r="A25" s="112">
        <v>16</v>
      </c>
      <c r="B25" s="113" t="s">
        <v>158</v>
      </c>
      <c r="C25" s="365">
        <v>15.89376443418014</v>
      </c>
      <c r="D25" s="365">
        <v>14.221891288160835</v>
      </c>
    </row>
    <row r="26" spans="1:4" ht="12.75">
      <c r="A26" s="115">
        <v>17</v>
      </c>
      <c r="B26" s="116" t="s">
        <v>159</v>
      </c>
      <c r="C26" s="366">
        <v>18.07975871313673</v>
      </c>
      <c r="D26" s="366">
        <v>14.194277108433736</v>
      </c>
    </row>
    <row r="27" spans="1:4" ht="12.75">
      <c r="A27" s="112">
        <v>18</v>
      </c>
      <c r="B27" s="113" t="s">
        <v>160</v>
      </c>
      <c r="C27" s="365">
        <v>20.315883138069108</v>
      </c>
      <c r="D27" s="365">
        <v>16.693511796733212</v>
      </c>
    </row>
    <row r="28" spans="1:4" ht="12.75">
      <c r="A28" s="115">
        <v>19</v>
      </c>
      <c r="B28" s="116" t="s">
        <v>161</v>
      </c>
      <c r="C28" s="366">
        <v>19.031316646088225</v>
      </c>
      <c r="D28" s="366">
        <v>15.370649189620051</v>
      </c>
    </row>
    <row r="29" spans="1:4" ht="12.75">
      <c r="A29" s="112">
        <v>20</v>
      </c>
      <c r="B29" s="113" t="s">
        <v>162</v>
      </c>
      <c r="C29" s="365">
        <v>16.815986677768525</v>
      </c>
      <c r="D29" s="365">
        <v>14.039242219215158</v>
      </c>
    </row>
    <row r="30" spans="1:4" ht="12.75">
      <c r="A30" s="115">
        <v>21</v>
      </c>
      <c r="B30" s="116" t="s">
        <v>163</v>
      </c>
      <c r="C30" s="366">
        <v>19.994285714285713</v>
      </c>
      <c r="D30" s="366">
        <v>16.257471264367815</v>
      </c>
    </row>
    <row r="31" spans="1:4" ht="12.75">
      <c r="A31" s="112">
        <v>22</v>
      </c>
      <c r="B31" s="113" t="s">
        <v>164</v>
      </c>
      <c r="C31" s="365">
        <v>21.228783169973703</v>
      </c>
      <c r="D31" s="365">
        <v>17.37619461337967</v>
      </c>
    </row>
    <row r="32" spans="1:4" ht="12.75">
      <c r="A32" s="115">
        <v>23</v>
      </c>
      <c r="B32" s="116" t="s">
        <v>165</v>
      </c>
      <c r="C32" s="366">
        <v>19.72175615212528</v>
      </c>
      <c r="D32" s="366">
        <v>16.52793614595211</v>
      </c>
    </row>
    <row r="33" spans="1:4" ht="12.75">
      <c r="A33" s="112">
        <v>24</v>
      </c>
      <c r="B33" s="113" t="s">
        <v>166</v>
      </c>
      <c r="C33" s="365">
        <v>19.270395634379263</v>
      </c>
      <c r="D33" s="365">
        <v>15.923534191506652</v>
      </c>
    </row>
    <row r="34" spans="1:4" ht="12.75">
      <c r="A34" s="115">
        <v>25</v>
      </c>
      <c r="B34" s="116" t="s">
        <v>167</v>
      </c>
      <c r="C34" s="366">
        <v>17.863539948149896</v>
      </c>
      <c r="D34" s="366">
        <v>15.820549051271698</v>
      </c>
    </row>
    <row r="35" spans="1:4" ht="12.75">
      <c r="A35" s="112">
        <v>26</v>
      </c>
      <c r="B35" s="113" t="s">
        <v>168</v>
      </c>
      <c r="C35" s="365">
        <v>19.815690751916488</v>
      </c>
      <c r="D35" s="365">
        <v>17.10167510712894</v>
      </c>
    </row>
    <row r="36" spans="1:4" ht="12.75">
      <c r="A36" s="115">
        <v>27</v>
      </c>
      <c r="B36" s="116" t="s">
        <v>169</v>
      </c>
      <c r="C36" s="366">
        <v>17.885189437428245</v>
      </c>
      <c r="D36" s="366">
        <v>15.137963843958136</v>
      </c>
    </row>
    <row r="37" spans="1:4" ht="12.75">
      <c r="A37" s="112">
        <v>28</v>
      </c>
      <c r="B37" s="113" t="s">
        <v>170</v>
      </c>
      <c r="C37" s="365">
        <v>16.044708851631512</v>
      </c>
      <c r="D37" s="365">
        <v>13.995911306809248</v>
      </c>
    </row>
    <row r="38" spans="1:4" ht="12.75">
      <c r="A38" s="115">
        <v>29</v>
      </c>
      <c r="B38" s="116" t="s">
        <v>171</v>
      </c>
      <c r="C38" s="366">
        <v>16.599115170543744</v>
      </c>
      <c r="D38" s="366">
        <v>13.859384079023824</v>
      </c>
    </row>
    <row r="39" spans="1:4" ht="12.75">
      <c r="A39" s="112">
        <v>30</v>
      </c>
      <c r="B39" s="113" t="s">
        <v>172</v>
      </c>
      <c r="C39" s="365">
        <v>18.37719298245614</v>
      </c>
      <c r="D39" s="365">
        <v>15.910599690196946</v>
      </c>
    </row>
    <row r="40" spans="1:4" ht="12.75">
      <c r="A40" s="115">
        <v>31</v>
      </c>
      <c r="B40" s="116" t="s">
        <v>173</v>
      </c>
      <c r="C40" s="366">
        <v>18.472303206997086</v>
      </c>
      <c r="D40" s="366">
        <v>16.276955806981917</v>
      </c>
    </row>
    <row r="41" spans="1:4" ht="12.75">
      <c r="A41" s="112">
        <v>32</v>
      </c>
      <c r="B41" s="113" t="s">
        <v>174</v>
      </c>
      <c r="C41" s="365">
        <v>17.12502438072947</v>
      </c>
      <c r="D41" s="365">
        <v>14.480100676419694</v>
      </c>
    </row>
    <row r="42" spans="1:4" ht="12.75">
      <c r="A42" s="115">
        <v>33</v>
      </c>
      <c r="B42" s="116" t="s">
        <v>175</v>
      </c>
      <c r="C42" s="366">
        <v>21.81636477201749</v>
      </c>
      <c r="D42" s="366">
        <v>16.803594351732993</v>
      </c>
    </row>
    <row r="43" spans="1:4" ht="12.75">
      <c r="A43" s="112">
        <v>34</v>
      </c>
      <c r="B43" s="113" t="s">
        <v>176</v>
      </c>
      <c r="C43" s="365">
        <v>18.922155688622755</v>
      </c>
      <c r="D43" s="365">
        <v>15.643564356435643</v>
      </c>
    </row>
    <row r="44" spans="1:4" ht="12.75">
      <c r="A44" s="115">
        <v>35</v>
      </c>
      <c r="B44" s="116" t="s">
        <v>177</v>
      </c>
      <c r="C44" s="366">
        <v>18.270247848180023</v>
      </c>
      <c r="D44" s="366">
        <v>15.425447631120264</v>
      </c>
    </row>
    <row r="45" spans="1:4" ht="12.75">
      <c r="A45" s="112">
        <v>36</v>
      </c>
      <c r="B45" s="113" t="s">
        <v>178</v>
      </c>
      <c r="C45" s="365">
        <v>18.20746887966805</v>
      </c>
      <c r="D45" s="365">
        <v>15.544827586206896</v>
      </c>
    </row>
    <row r="46" spans="1:4" ht="12.75">
      <c r="A46" s="115">
        <v>37</v>
      </c>
      <c r="B46" s="116" t="s">
        <v>179</v>
      </c>
      <c r="C46" s="366">
        <v>17.913533834586467</v>
      </c>
      <c r="D46" s="366">
        <v>14.894851341551849</v>
      </c>
    </row>
    <row r="47" spans="1:4" ht="12.75">
      <c r="A47" s="112">
        <v>38</v>
      </c>
      <c r="B47" s="113" t="s">
        <v>180</v>
      </c>
      <c r="C47" s="365">
        <v>17.968065564504734</v>
      </c>
      <c r="D47" s="365">
        <v>15.408768461449007</v>
      </c>
    </row>
    <row r="48" spans="1:4" ht="12.75">
      <c r="A48" s="115">
        <v>39</v>
      </c>
      <c r="B48" s="116" t="s">
        <v>181</v>
      </c>
      <c r="C48" s="366">
        <v>17.62295081967213</v>
      </c>
      <c r="D48" s="366">
        <v>15.140988966080917</v>
      </c>
    </row>
    <row r="49" spans="1:4" ht="12.75">
      <c r="A49" s="112">
        <v>40</v>
      </c>
      <c r="B49" s="113" t="s">
        <v>182</v>
      </c>
      <c r="C49" s="365">
        <v>19.69727633021334</v>
      </c>
      <c r="D49" s="365">
        <v>15.992896688603365</v>
      </c>
    </row>
    <row r="50" spans="1:4" ht="12.75">
      <c r="A50" s="115">
        <v>41</v>
      </c>
      <c r="B50" s="116" t="s">
        <v>183</v>
      </c>
      <c r="C50" s="366">
        <v>17.471120824227285</v>
      </c>
      <c r="D50" s="366">
        <v>14.729479184223832</v>
      </c>
    </row>
    <row r="51" spans="1:4" ht="12.75">
      <c r="A51" s="112">
        <v>42</v>
      </c>
      <c r="B51" s="113" t="s">
        <v>184</v>
      </c>
      <c r="C51" s="365">
        <v>17.32228589128078</v>
      </c>
      <c r="D51" s="365">
        <v>14.936235561193833</v>
      </c>
    </row>
    <row r="52" spans="1:4" ht="12.75">
      <c r="A52" s="115">
        <v>43</v>
      </c>
      <c r="B52" s="116" t="s">
        <v>185</v>
      </c>
      <c r="C52" s="366">
        <v>15.558235699517574</v>
      </c>
      <c r="D52" s="366">
        <v>13.477611940298507</v>
      </c>
    </row>
    <row r="53" spans="1:4" ht="12.75">
      <c r="A53" s="112">
        <v>44</v>
      </c>
      <c r="B53" s="113" t="s">
        <v>186</v>
      </c>
      <c r="C53" s="365">
        <v>16.978959904724096</v>
      </c>
      <c r="D53" s="365">
        <v>14.701592999775634</v>
      </c>
    </row>
    <row r="54" spans="1:4" ht="12.75">
      <c r="A54" s="115">
        <v>45</v>
      </c>
      <c r="B54" s="116" t="s">
        <v>187</v>
      </c>
      <c r="C54" s="366">
        <v>20.631318804762973</v>
      </c>
      <c r="D54" s="366">
        <v>17.21711456859972</v>
      </c>
    </row>
    <row r="55" spans="1:4" ht="12.75">
      <c r="A55" s="112">
        <v>46</v>
      </c>
      <c r="B55" s="113" t="s">
        <v>188</v>
      </c>
      <c r="C55" s="365">
        <v>17.56082345601996</v>
      </c>
      <c r="D55" s="365">
        <v>15.01835294117647</v>
      </c>
    </row>
    <row r="56" spans="1:4" ht="12.75">
      <c r="A56" s="115">
        <v>47</v>
      </c>
      <c r="B56" s="116" t="s">
        <v>189</v>
      </c>
      <c r="C56" s="366">
        <v>18.558286617795027</v>
      </c>
      <c r="D56" s="366">
        <v>15.941943824186158</v>
      </c>
    </row>
    <row r="57" spans="1:4" ht="12.75">
      <c r="A57" s="112">
        <v>48</v>
      </c>
      <c r="B57" s="113" t="s">
        <v>190</v>
      </c>
      <c r="C57" s="365">
        <v>15.498363409900644</v>
      </c>
      <c r="D57" s="365">
        <v>13.382660209926009</v>
      </c>
    </row>
    <row r="58" spans="1:4" ht="12.75">
      <c r="A58" s="115">
        <v>49</v>
      </c>
      <c r="B58" s="116" t="s">
        <v>191</v>
      </c>
      <c r="C58" s="366">
        <v>17.186289857460658</v>
      </c>
      <c r="D58" s="366">
        <v>13.885890012104559</v>
      </c>
    </row>
    <row r="59" spans="1:4" ht="12.75">
      <c r="A59" s="112">
        <v>2264</v>
      </c>
      <c r="B59" s="113" t="s">
        <v>192</v>
      </c>
      <c r="C59" s="365">
        <v>15.014792899408285</v>
      </c>
      <c r="D59" s="365">
        <v>12.192192192192193</v>
      </c>
    </row>
    <row r="60" spans="1:4" ht="12.75">
      <c r="A60" s="115">
        <v>2309</v>
      </c>
      <c r="B60" s="116" t="s">
        <v>193</v>
      </c>
      <c r="C60" s="366">
        <v>14.770408163265305</v>
      </c>
      <c r="D60" s="366">
        <v>13.402777777777777</v>
      </c>
    </row>
    <row r="61" spans="1:4" ht="12.75">
      <c r="A61" s="112">
        <v>2312</v>
      </c>
      <c r="B61" s="113" t="s">
        <v>194</v>
      </c>
      <c r="C61" s="365">
        <v>13.911764705882353</v>
      </c>
      <c r="D61" s="365">
        <v>12.447368421052632</v>
      </c>
    </row>
    <row r="62" spans="1:4" ht="12.75">
      <c r="A62" s="115">
        <v>2355</v>
      </c>
      <c r="B62" s="116" t="s">
        <v>196</v>
      </c>
      <c r="C62" s="366">
        <v>18.328620072718877</v>
      </c>
      <c r="D62" s="366">
        <v>14.769243585471509</v>
      </c>
    </row>
    <row r="63" spans="1:4" ht="12.75">
      <c r="A63" s="112">
        <v>2439</v>
      </c>
      <c r="B63" s="113" t="s">
        <v>197</v>
      </c>
      <c r="C63" s="365">
        <v>15.493827160493828</v>
      </c>
      <c r="D63" s="365">
        <v>14.238095238095237</v>
      </c>
    </row>
    <row r="64" spans="1:4" ht="12.75">
      <c r="A64" s="115">
        <v>2460</v>
      </c>
      <c r="B64" s="116" t="s">
        <v>198</v>
      </c>
      <c r="C64" s="366">
        <v>13.830255057167987</v>
      </c>
      <c r="D64" s="366">
        <v>11.648148148148149</v>
      </c>
    </row>
    <row r="65" spans="1:4" ht="12.75">
      <c r="A65" s="112">
        <v>3000</v>
      </c>
      <c r="B65" s="113" t="s">
        <v>199</v>
      </c>
      <c r="C65" s="365">
        <v>0</v>
      </c>
      <c r="D65" s="365">
        <v>20.961538461538463</v>
      </c>
    </row>
    <row r="66" spans="3:4" ht="4.5" customHeight="1">
      <c r="C66" s="367"/>
      <c r="D66" s="367"/>
    </row>
    <row r="67" spans="1:5" ht="12.75">
      <c r="A67" s="119"/>
      <c r="B67" s="24" t="s">
        <v>200</v>
      </c>
      <c r="C67" s="368">
        <v>18.676431445044344</v>
      </c>
      <c r="D67" s="368">
        <v>15.311482938961522</v>
      </c>
      <c r="E67" s="86"/>
    </row>
    <row r="68" spans="3:4" ht="4.5" customHeight="1">
      <c r="C68" s="367"/>
      <c r="D68" s="367"/>
    </row>
    <row r="69" spans="1:4" ht="12.75">
      <c r="A69" s="115">
        <v>2155</v>
      </c>
      <c r="B69" s="116" t="s">
        <v>201</v>
      </c>
      <c r="C69" s="366">
        <v>12</v>
      </c>
      <c r="D69" s="366">
        <v>10.782608695652174</v>
      </c>
    </row>
    <row r="70" spans="1:4" ht="12.75">
      <c r="A70" s="112">
        <v>2408</v>
      </c>
      <c r="B70" s="113" t="s">
        <v>203</v>
      </c>
      <c r="C70" s="365">
        <v>14.315740308267165</v>
      </c>
      <c r="D70" s="365">
        <v>12.024323264025107</v>
      </c>
    </row>
    <row r="71" ht="6.75" customHeight="1"/>
    <row r="72" spans="1:8" ht="12" customHeight="1">
      <c r="A72" s="63" t="s">
        <v>327</v>
      </c>
      <c r="B72" s="312" t="s">
        <v>437</v>
      </c>
      <c r="C72" s="141"/>
      <c r="D72" s="140"/>
      <c r="E72" s="140"/>
      <c r="F72" s="141"/>
      <c r="G72" s="141"/>
      <c r="H72" s="141"/>
    </row>
    <row r="73" spans="1:8" ht="12" customHeight="1">
      <c r="A73" s="5"/>
      <c r="B73" s="312" t="s">
        <v>439</v>
      </c>
      <c r="C73" s="141"/>
      <c r="D73" s="140"/>
      <c r="E73" s="140"/>
      <c r="F73" s="141"/>
      <c r="G73" s="141"/>
      <c r="H73" s="141"/>
    </row>
    <row r="74" spans="1:8" ht="12" customHeight="1">
      <c r="A74" s="5"/>
      <c r="B74" s="5" t="s">
        <v>438</v>
      </c>
      <c r="D74" s="140"/>
      <c r="E74" s="140"/>
      <c r="F74" s="141"/>
      <c r="G74" s="141"/>
      <c r="H74" s="141"/>
    </row>
    <row r="75" spans="1:8" ht="12" customHeight="1">
      <c r="A75" s="63" t="s">
        <v>385</v>
      </c>
      <c r="B75" s="312" t="s">
        <v>440</v>
      </c>
      <c r="D75" s="140"/>
      <c r="E75" s="140"/>
      <c r="F75" s="141"/>
      <c r="G75" s="141"/>
      <c r="H75" s="141"/>
    </row>
    <row r="76" spans="1:8" ht="12" customHeight="1">
      <c r="A76" s="5"/>
      <c r="B76" s="312" t="s">
        <v>497</v>
      </c>
      <c r="C76" s="141"/>
      <c r="D76" s="140"/>
      <c r="E76" s="140"/>
      <c r="F76" s="141"/>
      <c r="G76" s="141"/>
      <c r="H76" s="141"/>
    </row>
    <row r="77" spans="1:8" ht="12" customHeight="1">
      <c r="A77" s="5"/>
      <c r="B77" s="312" t="s">
        <v>441</v>
      </c>
      <c r="C77" s="141"/>
      <c r="D77" s="140"/>
      <c r="E77" s="140"/>
      <c r="F77" s="141"/>
      <c r="G77" s="141"/>
      <c r="H77" s="141"/>
    </row>
    <row r="78" ht="12.75">
      <c r="B78" s="312" t="s">
        <v>442</v>
      </c>
    </row>
  </sheetData>
  <printOptions/>
  <pageMargins left="0.5905511811023623" right="0" top="0.5905511811023623" bottom="0" header="0.31496062992125984" footer="0"/>
  <pageSetup fitToHeight="1" fitToWidth="1" orientation="portrait" scale="80" r:id="rId1"/>
  <headerFooter alignWithMargins="0">
    <oddHeader>&amp;C&amp;"Times New Roman,Bold"&amp;12&amp;A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K76"/>
  <sheetViews>
    <sheetView showGridLines="0" showZeros="0" workbookViewId="0" topLeftCell="A1">
      <selection activeCell="A1" sqref="A1"/>
    </sheetView>
  </sheetViews>
  <sheetFormatPr defaultColWidth="15.83203125" defaultRowHeight="12"/>
  <cols>
    <col min="1" max="1" width="5.83203125" style="97" customWidth="1"/>
    <col min="2" max="2" width="45.83203125" style="97" customWidth="1"/>
    <col min="3" max="8" width="17.83203125" style="97" customWidth="1"/>
    <col min="9" max="9" width="1.83203125" style="97" customWidth="1"/>
    <col min="10" max="10" width="17.83203125" style="97" customWidth="1"/>
    <col min="11" max="11" width="15.83203125" style="97" customWidth="1"/>
    <col min="12" max="16384" width="15.83203125" style="97" customWidth="1"/>
  </cols>
  <sheetData>
    <row r="2" spans="1:10" ht="12.75">
      <c r="A2" s="196"/>
      <c r="B2" s="196"/>
      <c r="C2" s="196"/>
      <c r="D2" s="196"/>
      <c r="E2" s="196"/>
      <c r="F2" s="196"/>
      <c r="G2" s="196"/>
      <c r="H2" s="196"/>
      <c r="I2" s="196"/>
      <c r="J2" s="196"/>
    </row>
    <row r="5" spans="3:10" ht="12.75">
      <c r="C5" s="161"/>
      <c r="D5" s="161"/>
      <c r="E5" s="161"/>
      <c r="F5" s="161"/>
      <c r="G5" s="161"/>
      <c r="H5" s="161"/>
      <c r="I5" s="161"/>
      <c r="J5" s="161"/>
    </row>
    <row r="6" spans="3:10" ht="12.75">
      <c r="C6" s="161"/>
      <c r="D6" s="161"/>
      <c r="E6" s="161"/>
      <c r="F6" s="161"/>
      <c r="G6" s="161"/>
      <c r="H6" s="161"/>
      <c r="I6" s="161"/>
      <c r="J6" s="161"/>
    </row>
    <row r="7" spans="3:10" ht="15.75">
      <c r="C7" s="406" t="str">
        <f>YEAR</f>
        <v>OPERATING FUND ACTUAL 1997/98</v>
      </c>
      <c r="D7" s="172"/>
      <c r="E7" s="172"/>
      <c r="F7" s="172"/>
      <c r="G7" s="172"/>
      <c r="H7" s="172"/>
      <c r="I7" s="161"/>
      <c r="J7" s="161"/>
    </row>
    <row r="8" spans="3:10" ht="15.75">
      <c r="C8" s="407" t="s">
        <v>315</v>
      </c>
      <c r="D8" s="172"/>
      <c r="E8" s="172"/>
      <c r="F8" s="172"/>
      <c r="G8" s="172"/>
      <c r="H8" s="172"/>
      <c r="I8" s="161"/>
      <c r="J8" s="161"/>
    </row>
    <row r="9" spans="3:10" ht="12.75">
      <c r="C9" s="161"/>
      <c r="D9" s="161"/>
      <c r="E9" s="161"/>
      <c r="F9" s="161"/>
      <c r="G9" s="161"/>
      <c r="H9" s="161"/>
      <c r="I9" s="161"/>
      <c r="J9" s="161"/>
    </row>
    <row r="10" spans="3:10" ht="12.75">
      <c r="C10" s="161"/>
      <c r="D10" s="161"/>
      <c r="E10" s="161"/>
      <c r="F10" s="161"/>
      <c r="G10" s="161"/>
      <c r="H10" s="161"/>
      <c r="I10" s="161"/>
      <c r="J10" s="161"/>
    </row>
    <row r="11" spans="3:10" ht="12.75">
      <c r="C11" s="212" t="s">
        <v>316</v>
      </c>
      <c r="D11" s="213"/>
      <c r="E11" s="213"/>
      <c r="F11" s="213"/>
      <c r="G11" s="213"/>
      <c r="H11" s="216"/>
      <c r="I11" s="161"/>
      <c r="J11" s="161"/>
    </row>
    <row r="12" spans="3:10" ht="12.75">
      <c r="C12" s="161"/>
      <c r="D12" s="161"/>
      <c r="E12" s="161"/>
      <c r="F12" s="161"/>
      <c r="G12" s="161"/>
      <c r="H12" s="161"/>
      <c r="I12" s="161"/>
      <c r="J12" s="161"/>
    </row>
    <row r="13" spans="3:10" ht="12.75">
      <c r="C13" s="162"/>
      <c r="D13" s="162" t="s">
        <v>317</v>
      </c>
      <c r="E13" s="354"/>
      <c r="F13" s="162" t="s">
        <v>318</v>
      </c>
      <c r="G13" s="162" t="s">
        <v>272</v>
      </c>
      <c r="H13" s="355"/>
      <c r="I13" s="230"/>
      <c r="J13" s="230"/>
    </row>
    <row r="14" spans="3:10" ht="12.75">
      <c r="C14" s="166" t="s">
        <v>319</v>
      </c>
      <c r="D14" s="166" t="s">
        <v>320</v>
      </c>
      <c r="E14" s="79" t="s">
        <v>283</v>
      </c>
      <c r="F14" s="166" t="s">
        <v>321</v>
      </c>
      <c r="G14" s="166" t="s">
        <v>283</v>
      </c>
      <c r="H14" s="78" t="s">
        <v>143</v>
      </c>
      <c r="I14" s="247"/>
      <c r="J14" s="166" t="s">
        <v>322</v>
      </c>
    </row>
    <row r="16" spans="1:10" ht="12.75">
      <c r="A16" s="86">
        <v>100</v>
      </c>
      <c r="B16" s="86" t="s">
        <v>71</v>
      </c>
      <c r="C16" s="209">
        <f>'- 12 -'!C13</f>
        <v>551767802.8599999</v>
      </c>
      <c r="D16" s="350">
        <f>'- 12 -'!C22</f>
        <v>34804822.230000004</v>
      </c>
      <c r="E16" s="350">
        <f>'- 12 -'!C24</f>
        <v>12558783.030000001</v>
      </c>
      <c r="F16" s="350">
        <f>'- 12 -'!C40</f>
        <v>42694326.74</v>
      </c>
      <c r="G16" s="349"/>
      <c r="H16" s="356"/>
      <c r="J16" s="209">
        <f>SUM(C16:F16)</f>
        <v>641825734.8599999</v>
      </c>
    </row>
    <row r="17" spans="1:10" ht="24" customHeight="1">
      <c r="A17" s="86">
        <v>200</v>
      </c>
      <c r="B17" s="86" t="s">
        <v>72</v>
      </c>
      <c r="C17" s="209">
        <f>'- 12 -'!E13</f>
        <v>126292653.19</v>
      </c>
      <c r="D17" s="350">
        <f>'- 12 -'!E22</f>
        <v>10665708.38</v>
      </c>
      <c r="E17" s="350">
        <f>'- 12 -'!E24</f>
        <v>6846803.57</v>
      </c>
      <c r="F17" s="350">
        <f>'- 12 -'!E40</f>
        <v>2333436.0300000003</v>
      </c>
      <c r="G17" s="349"/>
      <c r="H17" s="356"/>
      <c r="J17" s="209">
        <f>SUM(C17:F17)</f>
        <v>146138601.17</v>
      </c>
    </row>
    <row r="18" spans="1:10" ht="24" customHeight="1">
      <c r="A18" s="86">
        <v>300</v>
      </c>
      <c r="B18" s="86" t="s">
        <v>323</v>
      </c>
      <c r="C18" s="209">
        <f>'- 12 -'!G13</f>
        <v>20450928.009999998</v>
      </c>
      <c r="D18" s="350">
        <f>'- 12 -'!G22</f>
        <v>1222186.73</v>
      </c>
      <c r="E18" s="350">
        <f>'- 12 -'!G24</f>
        <v>461728</v>
      </c>
      <c r="F18" s="350">
        <f>'- 12 -'!G40</f>
        <v>4130241.25</v>
      </c>
      <c r="G18" s="349"/>
      <c r="H18" s="356"/>
      <c r="J18" s="209">
        <f>SUM(C18:F18)</f>
        <v>26265083.99</v>
      </c>
    </row>
    <row r="19" spans="1:10" ht="24" customHeight="1">
      <c r="A19" s="86">
        <v>400</v>
      </c>
      <c r="B19" s="86" t="s">
        <v>324</v>
      </c>
      <c r="C19" s="209">
        <f>'- 12 -'!I13</f>
        <v>6434518</v>
      </c>
      <c r="D19" s="350">
        <f>'- 12 -'!I22</f>
        <v>454526</v>
      </c>
      <c r="E19" s="350">
        <f>'- 12 -'!I24</f>
        <v>715045.8200000001</v>
      </c>
      <c r="F19" s="350">
        <f>'- 12 -'!I40</f>
        <v>399253.38</v>
      </c>
      <c r="G19" s="349"/>
      <c r="H19" s="356"/>
      <c r="J19" s="209">
        <f>SUM(C19:F19)</f>
        <v>8003343.2</v>
      </c>
    </row>
    <row r="20" spans="1:10" ht="24" customHeight="1">
      <c r="A20" s="86">
        <v>500</v>
      </c>
      <c r="B20" s="86" t="s">
        <v>502</v>
      </c>
      <c r="C20" s="209">
        <f>'- 12 -'!K13</f>
        <v>25190720.43</v>
      </c>
      <c r="D20" s="350">
        <f>'- 12 -'!K22</f>
        <v>2706392.11</v>
      </c>
      <c r="E20" s="350">
        <f>'- 12 -'!K24</f>
        <v>9970671.889999999</v>
      </c>
      <c r="F20" s="350">
        <f>'- 12 -'!K40</f>
        <v>2656016.38</v>
      </c>
      <c r="G20" s="349"/>
      <c r="H20" s="356"/>
      <c r="J20" s="209">
        <f>SUM(C20:F20)</f>
        <v>40523800.81</v>
      </c>
    </row>
    <row r="21" spans="1:11" ht="12" customHeight="1">
      <c r="A21" s="86"/>
      <c r="B21" s="86"/>
      <c r="C21" s="209"/>
      <c r="D21" s="350"/>
      <c r="E21" s="350"/>
      <c r="F21" s="350"/>
      <c r="G21" s="349"/>
      <c r="H21" s="356"/>
      <c r="J21" s="209"/>
      <c r="K21" s="409"/>
    </row>
    <row r="22" spans="1:11" ht="24" customHeight="1">
      <c r="A22" s="357">
        <v>600</v>
      </c>
      <c r="B22" s="358" t="s">
        <v>422</v>
      </c>
      <c r="C22" s="209">
        <f>'- 13 -'!C13</f>
        <v>45092799.79</v>
      </c>
      <c r="D22" s="350">
        <f>'- 13 -'!C22</f>
        <v>3366098.32</v>
      </c>
      <c r="E22" s="350">
        <f>'- 13 -'!C24</f>
        <v>5750980.919999999</v>
      </c>
      <c r="F22" s="350">
        <f>'- 13 -'!C40</f>
        <v>6568801.239999999</v>
      </c>
      <c r="G22" s="349"/>
      <c r="H22" s="356"/>
      <c r="J22" s="209">
        <f>SUM(C22:F22)</f>
        <v>60778680.27</v>
      </c>
      <c r="K22" s="413" t="s">
        <v>495</v>
      </c>
    </row>
    <row r="23" spans="1:11" ht="24" customHeight="1">
      <c r="A23" s="86">
        <v>700</v>
      </c>
      <c r="B23" s="86" t="s">
        <v>325</v>
      </c>
      <c r="C23" s="209">
        <f>'- 13 -'!E13</f>
        <v>21781244.839999996</v>
      </c>
      <c r="D23" s="350">
        <f>'- 13 -'!E22</f>
        <v>2816279.39</v>
      </c>
      <c r="E23" s="350">
        <f>'- 13 -'!E24</f>
        <v>11268417.61</v>
      </c>
      <c r="F23" s="350">
        <f>'- 13 -'!E40</f>
        <v>9324410.350000001</v>
      </c>
      <c r="G23" s="349"/>
      <c r="H23" s="356"/>
      <c r="J23" s="209">
        <f>SUM(C23:F23)</f>
        <v>45190352.19</v>
      </c>
      <c r="K23" s="410" t="s">
        <v>424</v>
      </c>
    </row>
    <row r="24" spans="1:10" ht="24" customHeight="1">
      <c r="A24" s="86">
        <v>800</v>
      </c>
      <c r="B24" s="86" t="s">
        <v>326</v>
      </c>
      <c r="C24" s="209">
        <f>'- 13 -'!G13</f>
        <v>59056095.300000004</v>
      </c>
      <c r="D24" s="350">
        <f>'- 13 -'!G22</f>
        <v>8610699.93</v>
      </c>
      <c r="E24" s="350">
        <f>'- 13 -'!G24</f>
        <v>51220356.260000005</v>
      </c>
      <c r="F24" s="350">
        <f>'- 13 -'!G40</f>
        <v>14945920.360000001</v>
      </c>
      <c r="G24" s="349"/>
      <c r="H24" s="290"/>
      <c r="J24" s="209">
        <f>SUM(C24:F24)</f>
        <v>133833071.85000001</v>
      </c>
    </row>
    <row r="25" spans="1:10" ht="24" customHeight="1">
      <c r="A25" s="86">
        <v>900</v>
      </c>
      <c r="B25" s="86" t="s">
        <v>77</v>
      </c>
      <c r="C25" s="209"/>
      <c r="D25" s="350"/>
      <c r="E25" s="350"/>
      <c r="F25" s="350"/>
      <c r="G25" s="350">
        <v>2021550.85</v>
      </c>
      <c r="H25" s="359">
        <f>C32+C33</f>
        <v>29620583.56</v>
      </c>
      <c r="I25" s="97" t="s">
        <v>327</v>
      </c>
      <c r="J25" s="209">
        <f>SUM(G25:H25)</f>
        <v>31642134.41</v>
      </c>
    </row>
    <row r="26" spans="1:10" ht="12.75">
      <c r="A26" s="86"/>
      <c r="B26" s="86"/>
      <c r="C26" s="209"/>
      <c r="D26" s="350"/>
      <c r="E26" s="350"/>
      <c r="F26" s="350"/>
      <c r="G26" s="350"/>
      <c r="H26" s="359"/>
      <c r="J26" s="209"/>
    </row>
    <row r="27" spans="2:10" ht="12.75">
      <c r="B27" s="86"/>
      <c r="C27" s="170"/>
      <c r="D27" s="170"/>
      <c r="E27" s="170"/>
      <c r="F27" s="170"/>
      <c r="G27" s="170"/>
      <c r="H27" s="170"/>
      <c r="J27" s="170"/>
    </row>
    <row r="28" spans="2:10" ht="12.75">
      <c r="B28" s="86" t="s">
        <v>322</v>
      </c>
      <c r="C28" s="352">
        <f>SUM(C16:C25)</f>
        <v>856066762.4199998</v>
      </c>
      <c r="D28" s="360">
        <f>SUM(D16:D25)</f>
        <v>64646713.09</v>
      </c>
      <c r="E28" s="360">
        <f>SUM(E16:E25)</f>
        <v>98792787.10000001</v>
      </c>
      <c r="F28" s="360">
        <f>SUM(F16:F25)</f>
        <v>83052405.73</v>
      </c>
      <c r="G28" s="360">
        <f>G25</f>
        <v>2021550.85</v>
      </c>
      <c r="H28" s="361">
        <f>H25</f>
        <v>29620583.56</v>
      </c>
      <c r="I28" s="362"/>
      <c r="J28" s="352">
        <f>SUM(J16:J25)</f>
        <v>1134200802.75</v>
      </c>
    </row>
    <row r="29" spans="3:8" ht="12.75">
      <c r="C29" s="170"/>
      <c r="D29" s="170"/>
      <c r="E29" s="170"/>
      <c r="F29" s="170"/>
      <c r="G29" s="170"/>
      <c r="H29" s="170"/>
    </row>
    <row r="30" ht="60" customHeight="1"/>
    <row r="31" spans="2:3" ht="12.75">
      <c r="B31" s="20" t="s">
        <v>328</v>
      </c>
      <c r="C31" s="86"/>
    </row>
    <row r="32" spans="2:10" ht="12.75">
      <c r="B32" s="20" t="s">
        <v>329</v>
      </c>
      <c r="C32" s="170">
        <v>19262270.68</v>
      </c>
      <c r="J32" s="170"/>
    </row>
    <row r="33" spans="2:3" ht="12.75">
      <c r="B33" s="20" t="s">
        <v>330</v>
      </c>
      <c r="C33" s="170">
        <v>10358312.879999999</v>
      </c>
    </row>
    <row r="34" ht="49.5" customHeight="1"/>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5905511811023623" right="0" top="0.5905511811023623" bottom="0.5905511811023623" header="0" footer="0"/>
  <pageSetup fitToHeight="1" fitToWidth="1" horizontalDpi="600" verticalDpi="600" orientation="landscape" scale="82"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M76"/>
  <sheetViews>
    <sheetView showGridLines="0" showZeros="0" workbookViewId="0" topLeftCell="A1">
      <selection activeCell="A1" sqref="A1"/>
    </sheetView>
  </sheetViews>
  <sheetFormatPr defaultColWidth="15.83203125" defaultRowHeight="12"/>
  <cols>
    <col min="1" max="1" width="6.83203125" style="97" customWidth="1"/>
    <col min="2" max="2" width="52.83203125" style="97" customWidth="1"/>
    <col min="3" max="3" width="15.83203125" style="97" customWidth="1"/>
    <col min="4" max="4" width="7.83203125" style="97" customWidth="1"/>
    <col min="5" max="5" width="16.83203125" style="97" customWidth="1"/>
    <col min="6" max="6" width="7.83203125" style="97" customWidth="1"/>
    <col min="7" max="7" width="16.83203125" style="97" customWidth="1"/>
    <col min="8" max="8" width="7.83203125" style="97" customWidth="1"/>
    <col min="9" max="9" width="16.83203125" style="97" customWidth="1"/>
    <col min="10" max="10" width="7.83203125" style="97" customWidth="1"/>
    <col min="11" max="11" width="16.83203125" style="97" customWidth="1"/>
    <col min="12" max="12" width="7.83203125" style="97" customWidth="1"/>
    <col min="13" max="13" width="14.83203125" style="97" customWidth="1"/>
    <col min="14" max="16384" width="15.83203125" style="97" customWidth="1"/>
  </cols>
  <sheetData>
    <row r="2" spans="1:12" ht="12.75">
      <c r="A2" s="196"/>
      <c r="B2" s="196"/>
      <c r="C2" s="196"/>
      <c r="D2" s="196"/>
      <c r="E2" s="145" t="str">
        <f>YEAR</f>
        <v>OPERATING FUND ACTUAL 1997/98</v>
      </c>
      <c r="F2" s="145"/>
      <c r="G2" s="124"/>
      <c r="H2" s="124"/>
      <c r="I2" s="124"/>
      <c r="J2" s="124"/>
      <c r="K2" s="346"/>
      <c r="L2" s="125" t="s">
        <v>7</v>
      </c>
    </row>
    <row r="3" spans="11:12" ht="12.75">
      <c r="K3" s="195"/>
      <c r="L3" s="195"/>
    </row>
    <row r="4" spans="3:12" ht="15.75">
      <c r="C4" s="408" t="s">
        <v>332</v>
      </c>
      <c r="D4" s="195"/>
      <c r="E4" s="195"/>
      <c r="F4" s="195"/>
      <c r="G4" s="195"/>
      <c r="H4" s="195"/>
      <c r="I4" s="195"/>
      <c r="J4" s="195"/>
      <c r="K4" s="195"/>
      <c r="L4" s="195"/>
    </row>
    <row r="5" spans="3:12" ht="15.75">
      <c r="C5" s="408" t="s">
        <v>333</v>
      </c>
      <c r="D5" s="195"/>
      <c r="E5" s="195"/>
      <c r="F5" s="195"/>
      <c r="G5" s="195"/>
      <c r="H5" s="195"/>
      <c r="I5" s="195"/>
      <c r="J5" s="195"/>
      <c r="K5" s="195"/>
      <c r="L5" s="195"/>
    </row>
    <row r="7" spans="3:12" ht="12.75">
      <c r="C7" s="144" t="s">
        <v>334</v>
      </c>
      <c r="D7" s="124"/>
      <c r="E7" s="124"/>
      <c r="F7" s="124"/>
      <c r="G7" s="124"/>
      <c r="H7" s="124"/>
      <c r="I7" s="124"/>
      <c r="J7" s="124"/>
      <c r="K7" s="124"/>
      <c r="L7" s="151"/>
    </row>
    <row r="9" spans="1:12" ht="12.75">
      <c r="A9" s="161"/>
      <c r="B9" s="161"/>
      <c r="C9" s="76" t="s">
        <v>95</v>
      </c>
      <c r="D9" s="75"/>
      <c r="E9" s="205"/>
      <c r="F9" s="75"/>
      <c r="G9" s="74" t="s">
        <v>32</v>
      </c>
      <c r="H9" s="75"/>
      <c r="I9" s="74" t="s">
        <v>88</v>
      </c>
      <c r="J9" s="75"/>
      <c r="K9" s="74" t="s">
        <v>498</v>
      </c>
      <c r="L9" s="75"/>
    </row>
    <row r="10" spans="1:12" ht="12.75">
      <c r="A10" s="161"/>
      <c r="B10" s="161"/>
      <c r="C10" s="77" t="s">
        <v>335</v>
      </c>
      <c r="D10" s="79"/>
      <c r="E10" s="78" t="s">
        <v>72</v>
      </c>
      <c r="F10" s="79"/>
      <c r="G10" s="78" t="s">
        <v>73</v>
      </c>
      <c r="H10" s="79"/>
      <c r="I10" s="78" t="s">
        <v>118</v>
      </c>
      <c r="J10" s="79"/>
      <c r="K10" s="78" t="s">
        <v>42</v>
      </c>
      <c r="L10" s="79"/>
    </row>
    <row r="11" spans="1:12" ht="12.75">
      <c r="A11" s="161"/>
      <c r="B11" s="161"/>
      <c r="C11" s="348" t="s">
        <v>123</v>
      </c>
      <c r="D11" s="348" t="s">
        <v>124</v>
      </c>
      <c r="E11" s="348" t="s">
        <v>123</v>
      </c>
      <c r="F11" s="348" t="s">
        <v>124</v>
      </c>
      <c r="G11" s="348" t="s">
        <v>123</v>
      </c>
      <c r="H11" s="348" t="s">
        <v>124</v>
      </c>
      <c r="I11" s="348" t="s">
        <v>123</v>
      </c>
      <c r="J11" s="348" t="s">
        <v>124</v>
      </c>
      <c r="K11" s="348" t="s">
        <v>123</v>
      </c>
      <c r="L11" s="299" t="s">
        <v>124</v>
      </c>
    </row>
    <row r="12" spans="1:12" ht="4.5" customHeight="1">
      <c r="A12" s="161"/>
      <c r="B12" s="161"/>
      <c r="C12" s="161"/>
      <c r="D12" s="161"/>
      <c r="E12" s="161"/>
      <c r="F12" s="161"/>
      <c r="G12" s="161"/>
      <c r="H12" s="161"/>
      <c r="I12" s="161"/>
      <c r="J12" s="161"/>
      <c r="K12" s="161"/>
      <c r="L12" s="161"/>
    </row>
    <row r="13" spans="1:12" ht="12.75">
      <c r="A13" s="203">
        <v>300</v>
      </c>
      <c r="B13" s="423" t="s">
        <v>319</v>
      </c>
      <c r="C13" s="418">
        <f>SUM(C14:C19)</f>
        <v>551767802.8599999</v>
      </c>
      <c r="D13" s="419">
        <f>C13/'- 13 -'!$K$56</f>
        <v>0.4864815837920195</v>
      </c>
      <c r="E13" s="418">
        <f>SUM(E14:E20)</f>
        <v>126292653.19</v>
      </c>
      <c r="F13" s="419">
        <f>E13/'- 13 -'!$K$56</f>
        <v>0.11134946553007984</v>
      </c>
      <c r="G13" s="418">
        <f>SUM(G14:G20)</f>
        <v>20450928.009999998</v>
      </c>
      <c r="H13" s="419">
        <f>G13/'- 13 -'!$K$56</f>
        <v>0.018031135192652287</v>
      </c>
      <c r="I13" s="418">
        <f>SUM(I14:I20)</f>
        <v>6434518</v>
      </c>
      <c r="J13" s="419">
        <f>I13/'- 13 -'!$K$56</f>
        <v>0.0056731735548050865</v>
      </c>
      <c r="K13" s="418">
        <f>SUM(K14:K20)</f>
        <v>25190720.43</v>
      </c>
      <c r="L13" s="419">
        <f>K13/'- 13 -'!$K$56</f>
        <v>0.022210106331191273</v>
      </c>
    </row>
    <row r="14" spans="1:12" ht="12.75">
      <c r="A14" s="161"/>
      <c r="B14" s="379" t="s">
        <v>336</v>
      </c>
      <c r="C14" s="418"/>
      <c r="D14" s="419"/>
      <c r="E14" s="418"/>
      <c r="F14" s="419"/>
      <c r="G14" s="418"/>
      <c r="H14" s="419"/>
      <c r="I14" s="418"/>
      <c r="J14" s="419"/>
      <c r="K14" s="418">
        <v>2921347.5</v>
      </c>
      <c r="L14" s="419"/>
    </row>
    <row r="15" spans="1:12" ht="12.75">
      <c r="A15" s="161"/>
      <c r="B15" s="379" t="s">
        <v>337</v>
      </c>
      <c r="C15" s="418">
        <v>44604113.49</v>
      </c>
      <c r="D15" s="419">
        <f>C15/'- 13 -'!$K$56</f>
        <v>0.039326469688482156</v>
      </c>
      <c r="E15" s="418">
        <v>5200744.18</v>
      </c>
      <c r="F15" s="419">
        <f>E15/'- 13 -'!$K$56</f>
        <v>0.0045853822069162695</v>
      </c>
      <c r="G15" s="418">
        <v>679538</v>
      </c>
      <c r="H15" s="419">
        <f>G15/'- 13 -'!$K$56</f>
        <v>0.0005991337674531548</v>
      </c>
      <c r="I15" s="418">
        <v>397893</v>
      </c>
      <c r="J15" s="419">
        <f>I15/'- 13 -'!$K$56</f>
        <v>0.00035081354116066815</v>
      </c>
      <c r="K15" s="418">
        <v>11778197.82</v>
      </c>
      <c r="L15" s="419">
        <f>K15/'- 13 -'!$K$56</f>
        <v>0.010384578984111463</v>
      </c>
    </row>
    <row r="16" spans="1:12" ht="12.75">
      <c r="A16" s="161"/>
      <c r="B16" s="379" t="s">
        <v>338</v>
      </c>
      <c r="C16" s="418">
        <v>473465695.74999994</v>
      </c>
      <c r="D16" s="419">
        <f>C16/'- 13 -'!$K$56</f>
        <v>0.41744433137591513</v>
      </c>
      <c r="E16" s="418">
        <v>56083264.38</v>
      </c>
      <c r="F16" s="419">
        <f>E16/'- 13 -'!$K$56</f>
        <v>0.04944738554585722</v>
      </c>
      <c r="G16" s="418">
        <v>18782447.009999998</v>
      </c>
      <c r="H16" s="419">
        <f>G16/'- 13 -'!$K$56</f>
        <v>0.01656007204761256</v>
      </c>
      <c r="I16" s="418">
        <v>4112995</v>
      </c>
      <c r="J16" s="419">
        <f>I16/'- 13 -'!$K$56</f>
        <v>0.003626337585044528</v>
      </c>
      <c r="K16" s="418"/>
      <c r="L16" s="419">
        <f>K16/'- 13 -'!$K$56</f>
        <v>0</v>
      </c>
    </row>
    <row r="17" spans="1:12" ht="12.75">
      <c r="A17" s="161"/>
      <c r="B17" s="379" t="s">
        <v>339</v>
      </c>
      <c r="C17" s="418">
        <v>11190011.08</v>
      </c>
      <c r="D17" s="419">
        <f>C17/'- 13 -'!$K$56</f>
        <v>0.00986598762129998</v>
      </c>
      <c r="E17" s="418">
        <v>49779581.57</v>
      </c>
      <c r="F17" s="419">
        <f>E17/'- 13 -'!$K$56</f>
        <v>0.04388956651177084</v>
      </c>
      <c r="G17" s="418">
        <v>371968</v>
      </c>
      <c r="H17" s="419">
        <f>G17/'- 13 -'!$K$56</f>
        <v>0.00032795603661901925</v>
      </c>
      <c r="I17" s="418">
        <v>966727</v>
      </c>
      <c r="J17" s="419">
        <f>I17/'- 13 -'!$K$56</f>
        <v>0.0008523420170890899</v>
      </c>
      <c r="K17" s="418"/>
      <c r="L17" s="419">
        <f>K17/'- 13 -'!$K$56</f>
        <v>0</v>
      </c>
    </row>
    <row r="18" spans="1:12" ht="12.75">
      <c r="A18" s="161"/>
      <c r="B18" s="379" t="s">
        <v>340</v>
      </c>
      <c r="C18" s="418">
        <v>2078071</v>
      </c>
      <c r="D18" s="419">
        <f>C18/'- 13 -'!$K$56</f>
        <v>0.0018321896748454756</v>
      </c>
      <c r="E18" s="418">
        <v>1361947</v>
      </c>
      <c r="F18" s="419">
        <f>E18/'- 13 -'!$K$56</f>
        <v>0.001200798832709167</v>
      </c>
      <c r="G18" s="418">
        <v>239598</v>
      </c>
      <c r="H18" s="419">
        <f>G18/'- 13 -'!$K$56</f>
        <v>0.0002112483075475411</v>
      </c>
      <c r="I18" s="418">
        <v>665499</v>
      </c>
      <c r="J18" s="419">
        <f>I18/'- 13 -'!$K$56</f>
        <v>0.0005867558887160204</v>
      </c>
      <c r="K18" s="418">
        <v>1836373</v>
      </c>
      <c r="L18" s="419">
        <f>K18/'- 13 -'!$K$56</f>
        <v>0.001619089843304204</v>
      </c>
    </row>
    <row r="19" spans="2:12" ht="12.75">
      <c r="B19" s="388" t="s">
        <v>341</v>
      </c>
      <c r="C19" s="420">
        <v>20429911.539999995</v>
      </c>
      <c r="D19" s="421">
        <f>C19/'- 13 -'!$K$56</f>
        <v>0.0180126054314768</v>
      </c>
      <c r="E19" s="418">
        <v>1675341.66</v>
      </c>
      <c r="F19" s="421">
        <f>E19/'- 13 -'!$K$56</f>
        <v>0.0014771120386601225</v>
      </c>
      <c r="G19" s="418">
        <v>377377</v>
      </c>
      <c r="H19" s="421">
        <f>G19/'- 13 -'!$K$56</f>
        <v>0.0003327250334200136</v>
      </c>
      <c r="I19" s="418">
        <v>291404</v>
      </c>
      <c r="J19" s="421">
        <f>I19/'- 13 -'!$K$56</f>
        <v>0.00025692452279477986</v>
      </c>
      <c r="K19" s="418">
        <v>8654802.11</v>
      </c>
      <c r="L19" s="421">
        <f>K19/'- 13 -'!$K$56</f>
        <v>0.007630749413168672</v>
      </c>
    </row>
    <row r="20" spans="2:12" ht="12.75">
      <c r="B20" s="388" t="s">
        <v>423</v>
      </c>
      <c r="C20" s="422"/>
      <c r="D20" s="421"/>
      <c r="E20" s="418">
        <v>12191774.4</v>
      </c>
      <c r="F20" s="421">
        <f>E20/'- 13 -'!$K$56</f>
        <v>0.010749220394166223</v>
      </c>
      <c r="G20" s="420"/>
      <c r="H20" s="421"/>
      <c r="I20" s="420"/>
      <c r="J20" s="421"/>
      <c r="K20" s="420"/>
      <c r="L20" s="421"/>
    </row>
    <row r="21" spans="3:12" ht="4.5" customHeight="1">
      <c r="C21" s="420"/>
      <c r="D21" s="421"/>
      <c r="E21" s="420"/>
      <c r="F21" s="421"/>
      <c r="G21" s="420"/>
      <c r="H21" s="421"/>
      <c r="I21" s="420"/>
      <c r="J21" s="421"/>
      <c r="K21" s="420"/>
      <c r="L21" s="421"/>
    </row>
    <row r="22" spans="1:12" ht="12.75">
      <c r="A22" s="86">
        <v>400</v>
      </c>
      <c r="B22" s="424" t="s">
        <v>343</v>
      </c>
      <c r="C22" s="420">
        <v>34804822.230000004</v>
      </c>
      <c r="D22" s="421">
        <f>C22/'- 13 -'!$K$56</f>
        <v>0.030686649264937672</v>
      </c>
      <c r="E22" s="418">
        <v>10665708.38</v>
      </c>
      <c r="F22" s="421">
        <f>E22/'- 13 -'!$K$56</f>
        <v>0.009403721417001087</v>
      </c>
      <c r="G22" s="418">
        <v>1222186.73</v>
      </c>
      <c r="H22" s="421">
        <f>G22/'- 13 -'!$K$56</f>
        <v>0.001077575264482857</v>
      </c>
      <c r="I22" s="418">
        <v>454526</v>
      </c>
      <c r="J22" s="421">
        <f>I22/'- 13 -'!$K$56</f>
        <v>0.0004007456165592103</v>
      </c>
      <c r="K22" s="418">
        <v>2706392.11</v>
      </c>
      <c r="L22" s="421">
        <f>K22/'- 13 -'!$K$56</f>
        <v>0.0023861666324323186</v>
      </c>
    </row>
    <row r="23" spans="3:12" ht="4.5" customHeight="1">
      <c r="C23" s="420"/>
      <c r="D23" s="421"/>
      <c r="E23" s="420"/>
      <c r="F23" s="421"/>
      <c r="G23" s="420"/>
      <c r="H23" s="421"/>
      <c r="I23" s="420"/>
      <c r="J23" s="421"/>
      <c r="K23" s="420"/>
      <c r="L23" s="421"/>
    </row>
    <row r="24" spans="1:12" ht="12.75">
      <c r="A24" s="425" t="s">
        <v>344</v>
      </c>
      <c r="B24" s="424" t="s">
        <v>283</v>
      </c>
      <c r="C24" s="420">
        <f>SUM(C25:C38)</f>
        <v>12558783.030000001</v>
      </c>
      <c r="D24" s="421">
        <f>C24/'- 13 -'!$K$56</f>
        <v>0.011072803862904866</v>
      </c>
      <c r="E24" s="420">
        <f>SUM(E25:E38)</f>
        <v>6846803.57</v>
      </c>
      <c r="F24" s="421">
        <f>E24/'- 13 -'!$K$56</f>
        <v>0.006036676709625967</v>
      </c>
      <c r="G24" s="420">
        <f>SUM(G25:G38)</f>
        <v>461728</v>
      </c>
      <c r="H24" s="421">
        <f>G24/'- 13 -'!$K$56</f>
        <v>0.0004070954621796136</v>
      </c>
      <c r="I24" s="420">
        <f>SUM(I25:I38)</f>
        <v>715045.8200000001</v>
      </c>
      <c r="J24" s="421">
        <f>I24/'- 13 -'!$K$56</f>
        <v>0.000630440234450804</v>
      </c>
      <c r="K24" s="420">
        <f>SUM(K25:K38)</f>
        <v>9970671.889999999</v>
      </c>
      <c r="L24" s="421">
        <f>K24/'- 13 -'!$K$56</f>
        <v>0.008790922970451934</v>
      </c>
    </row>
    <row r="25" spans="2:12" ht="12.75">
      <c r="B25" s="388" t="s">
        <v>345</v>
      </c>
      <c r="C25" s="420">
        <v>1380460.42</v>
      </c>
      <c r="D25" s="421">
        <f>C25/'- 13 -'!$K$56</f>
        <v>0.0012171217095358381</v>
      </c>
      <c r="E25" s="418">
        <v>5480400</v>
      </c>
      <c r="F25" s="421">
        <f>E25/'- 13 -'!$K$56</f>
        <v>0.004831948616781209</v>
      </c>
      <c r="G25" s="418">
        <v>121778</v>
      </c>
      <c r="H25" s="421">
        <f>G25/'- 13 -'!$K$56</f>
        <v>0.00010736899471833847</v>
      </c>
      <c r="I25" s="418">
        <v>401092.63</v>
      </c>
      <c r="J25" s="421">
        <f>I25/'- 13 -'!$K$56</f>
        <v>0.0003536345848349824</v>
      </c>
      <c r="K25" s="418">
        <v>2462511.84</v>
      </c>
      <c r="L25" s="421">
        <f>K25/'- 13 -'!$K$56</f>
        <v>0.002171142741240667</v>
      </c>
    </row>
    <row r="26" spans="2:12" ht="12.75">
      <c r="B26" s="388" t="s">
        <v>346</v>
      </c>
      <c r="C26" s="420">
        <v>3468692.23</v>
      </c>
      <c r="D26" s="421">
        <f>C26/'- 13 -'!$K$56</f>
        <v>0.003058269947957855</v>
      </c>
      <c r="E26" s="418">
        <v>143807.87</v>
      </c>
      <c r="F26" s="421">
        <f>E26/'- 13 -'!$K$56</f>
        <v>0.0001267922484725115</v>
      </c>
      <c r="G26" s="418">
        <v>35803</v>
      </c>
      <c r="H26" s="421">
        <f>G26/'- 13 -'!$K$56</f>
        <v>3.1566720736920235E-05</v>
      </c>
      <c r="I26" s="418">
        <v>51938.02</v>
      </c>
      <c r="J26" s="421">
        <f>I26/'- 13 -'!$K$56</f>
        <v>4.579261438897796E-05</v>
      </c>
      <c r="K26" s="418">
        <v>1313445.19</v>
      </c>
      <c r="L26" s="421">
        <f>K26/'- 13 -'!$K$56</f>
        <v>0.001158035849397568</v>
      </c>
    </row>
    <row r="27" spans="2:12" ht="12.75" customHeight="1">
      <c r="B27" s="388" t="s">
        <v>347</v>
      </c>
      <c r="C27" s="420"/>
      <c r="D27" s="421">
        <f>C27/'- 13 -'!$K$56</f>
        <v>0</v>
      </c>
      <c r="E27" s="420"/>
      <c r="F27" s="421">
        <f>E27/'- 13 -'!$K$56</f>
        <v>0</v>
      </c>
      <c r="G27" s="420"/>
      <c r="H27" s="421">
        <f>G27/'- 13 -'!$K$56</f>
        <v>0</v>
      </c>
      <c r="I27" s="420"/>
      <c r="J27" s="421">
        <f>I27/'- 13 -'!$K$56</f>
        <v>0</v>
      </c>
      <c r="K27" s="420"/>
      <c r="L27" s="421">
        <f>K27/'- 13 -'!$K$56</f>
        <v>0</v>
      </c>
    </row>
    <row r="28" spans="2:12" ht="12.75" customHeight="1">
      <c r="B28" s="388" t="s">
        <v>348</v>
      </c>
      <c r="C28" s="420">
        <v>1057607.82</v>
      </c>
      <c r="D28" s="421">
        <f>C28/'- 13 -'!$K$56</f>
        <v>0.000932469645089043</v>
      </c>
      <c r="E28" s="418">
        <v>935722.62</v>
      </c>
      <c r="F28" s="421">
        <f>E28/'- 13 -'!$K$56</f>
        <v>0.0008250061344792149</v>
      </c>
      <c r="G28" s="418">
        <v>64077</v>
      </c>
      <c r="H28" s="421">
        <f>G28/'- 13 -'!$K$56</f>
        <v>5.649528711727056E-05</v>
      </c>
      <c r="I28" s="418">
        <v>47590.17</v>
      </c>
      <c r="J28" s="421">
        <f>I28/'- 13 -'!$K$56</f>
        <v>4.195921029557744E-05</v>
      </c>
      <c r="K28" s="418">
        <v>2323644.83</v>
      </c>
      <c r="L28" s="421">
        <f>K28/'- 13 -'!$K$56</f>
        <v>0.002048706740787043</v>
      </c>
    </row>
    <row r="29" spans="2:13" ht="12.75" customHeight="1">
      <c r="B29" s="388" t="s">
        <v>349</v>
      </c>
      <c r="C29" s="420"/>
      <c r="D29" s="421">
        <f>C29/'- 13 -'!$K$56</f>
        <v>0</v>
      </c>
      <c r="E29" s="420"/>
      <c r="F29" s="421">
        <f>E29/'- 13 -'!$K$56</f>
        <v>0</v>
      </c>
      <c r="G29" s="420"/>
      <c r="H29" s="421">
        <f>G29/'- 13 -'!$K$56</f>
        <v>0</v>
      </c>
      <c r="I29" s="420"/>
      <c r="J29" s="421">
        <f>I29/'- 13 -'!$K$56</f>
        <v>0</v>
      </c>
      <c r="K29" s="420"/>
      <c r="L29" s="421">
        <f>K29/'- 13 -'!$K$56</f>
        <v>0</v>
      </c>
      <c r="M29" s="436" t="s">
        <v>424</v>
      </c>
    </row>
    <row r="30" spans="2:13" ht="12.75" customHeight="1">
      <c r="B30" s="388" t="s">
        <v>350</v>
      </c>
      <c r="C30" s="420">
        <v>360916.3</v>
      </c>
      <c r="D30" s="421">
        <f>C30/'- 13 -'!$K$56</f>
        <v>0.00031821199484687105</v>
      </c>
      <c r="E30" s="418">
        <v>2703</v>
      </c>
      <c r="F30" s="421">
        <f>E30/'- 13 -'!$K$56</f>
        <v>2.3831758833588076E-06</v>
      </c>
      <c r="G30" s="418">
        <v>0</v>
      </c>
      <c r="H30" s="421">
        <f>G30/'- 13 -'!$K$56</f>
        <v>0</v>
      </c>
      <c r="I30" s="418">
        <v>0</v>
      </c>
      <c r="J30" s="421">
        <f>I30/'- 13 -'!$K$56</f>
        <v>0</v>
      </c>
      <c r="K30" s="420"/>
      <c r="L30" s="421">
        <f>K30/'- 13 -'!$K$56</f>
        <v>0</v>
      </c>
      <c r="M30" s="435" t="s">
        <v>425</v>
      </c>
    </row>
    <row r="31" spans="2:13" ht="12.75" customHeight="1">
      <c r="B31" s="388" t="s">
        <v>351</v>
      </c>
      <c r="C31" s="420">
        <v>325330</v>
      </c>
      <c r="D31" s="421">
        <f>C31/'- 13 -'!$K$56</f>
        <v>0.00028683633375254194</v>
      </c>
      <c r="E31" s="418">
        <v>12146</v>
      </c>
      <c r="F31" s="421">
        <f>E31/'- 13 -'!$K$56</f>
        <v>1.0708862108500214E-05</v>
      </c>
      <c r="G31" s="418">
        <v>7142</v>
      </c>
      <c r="H31" s="421">
        <f>G31/'- 13 -'!$K$56</f>
        <v>6.296944934868148E-06</v>
      </c>
      <c r="I31" s="418">
        <v>66853</v>
      </c>
      <c r="J31" s="421">
        <f>I31/'- 13 -'!$K$56</f>
        <v>5.8942825501363805E-05</v>
      </c>
      <c r="K31" s="418">
        <v>240320.22</v>
      </c>
      <c r="L31" s="421">
        <f>K31/'- 13 -'!$K$56</f>
        <v>0.0002118850730993278</v>
      </c>
      <c r="M31" s="434" t="s">
        <v>424</v>
      </c>
    </row>
    <row r="32" spans="2:12" ht="12.75">
      <c r="B32" s="388" t="s">
        <v>352</v>
      </c>
      <c r="C32" s="420"/>
      <c r="D32" s="421">
        <f>C32/'- 13 -'!$K$56</f>
        <v>0</v>
      </c>
      <c r="E32" s="420"/>
      <c r="F32" s="421">
        <f>E32/'- 13 -'!$K$56</f>
        <v>0</v>
      </c>
      <c r="G32" s="420"/>
      <c r="H32" s="421">
        <f>G32/'- 13 -'!$K$56</f>
        <v>0</v>
      </c>
      <c r="I32" s="420"/>
      <c r="J32" s="421">
        <f>I32/'- 13 -'!$K$56</f>
        <v>0</v>
      </c>
      <c r="K32" s="418">
        <v>423715.64</v>
      </c>
      <c r="L32" s="421">
        <f>K32/'- 13 -'!$K$56</f>
        <v>0.00037358079713279416</v>
      </c>
    </row>
    <row r="33" spans="2:12" ht="12.75">
      <c r="B33" s="388" t="s">
        <v>353</v>
      </c>
      <c r="C33" s="420">
        <v>2455419.93</v>
      </c>
      <c r="D33" s="421">
        <f>C33/'- 13 -'!$K$56</f>
        <v>0.00216488995956144</v>
      </c>
      <c r="E33" s="418">
        <v>172197</v>
      </c>
      <c r="F33" s="421">
        <f>E33/'- 13 -'!$K$56</f>
        <v>0.00015182232245162285</v>
      </c>
      <c r="G33" s="418">
        <v>144302</v>
      </c>
      <c r="H33" s="421">
        <f>G33/'- 13 -'!$K$56</f>
        <v>0.00012722791206823628</v>
      </c>
      <c r="I33" s="418">
        <v>40142</v>
      </c>
      <c r="J33" s="421">
        <f>I33/'- 13 -'!$K$56</f>
        <v>3.5392321979204315E-05</v>
      </c>
      <c r="K33" s="418">
        <v>314423.08</v>
      </c>
      <c r="L33" s="421">
        <f>K33/'- 13 -'!$K$56</f>
        <v>0.00027721994133459013</v>
      </c>
    </row>
    <row r="34" spans="2:12" ht="12.75">
      <c r="B34" s="388" t="s">
        <v>354</v>
      </c>
      <c r="C34" s="420">
        <v>1829095.65</v>
      </c>
      <c r="D34" s="421">
        <f>C34/'- 13 -'!$K$56</f>
        <v>0.0016126735632395494</v>
      </c>
      <c r="E34" s="418">
        <v>50100</v>
      </c>
      <c r="F34" s="421">
        <f>E34/'- 13 -'!$K$56</f>
        <v>4.4172072421855815E-05</v>
      </c>
      <c r="G34" s="418">
        <v>33615</v>
      </c>
      <c r="H34" s="421">
        <f>G34/'- 13 -'!$K$56</f>
        <v>2.963760907107152E-05</v>
      </c>
      <c r="I34" s="418">
        <v>42116</v>
      </c>
      <c r="J34" s="421">
        <f>I34/'- 13 -'!$K$56</f>
        <v>3.713275453331096E-05</v>
      </c>
      <c r="K34" s="418">
        <v>462762.62</v>
      </c>
      <c r="L34" s="421">
        <f>K34/'- 13 -'!$K$56</f>
        <v>0.00040800766396742</v>
      </c>
    </row>
    <row r="35" spans="1:12" ht="12.75">
      <c r="A35" s="170"/>
      <c r="B35" s="417" t="s">
        <v>355</v>
      </c>
      <c r="C35" s="420"/>
      <c r="D35" s="421">
        <f>C35/'- 13 -'!$K$56</f>
        <v>0</v>
      </c>
      <c r="E35" s="420"/>
      <c r="F35" s="421">
        <f>E35/'- 13 -'!$K$56</f>
        <v>0</v>
      </c>
      <c r="G35" s="420"/>
      <c r="H35" s="421">
        <f>G35/'- 13 -'!$K$56</f>
        <v>0</v>
      </c>
      <c r="I35" s="418"/>
      <c r="J35" s="421">
        <f>I35/'- 13 -'!$K$56</f>
        <v>0</v>
      </c>
      <c r="K35" s="420"/>
      <c r="L35" s="421">
        <f>K35/'- 13 -'!$K$56</f>
        <v>0</v>
      </c>
    </row>
    <row r="36" spans="2:12" ht="12.75">
      <c r="B36" s="388" t="s">
        <v>356</v>
      </c>
      <c r="C36" s="420">
        <v>75203</v>
      </c>
      <c r="D36" s="421">
        <f>C36/'- 13 -'!$K$56</f>
        <v>6.63048375716731E-05</v>
      </c>
      <c r="E36" s="420">
        <v>-784</v>
      </c>
      <c r="F36" s="421">
        <f>E36/'- 13 -'!$K$56</f>
        <v>-6.91235624326047E-07</v>
      </c>
      <c r="G36" s="420">
        <v>4873</v>
      </c>
      <c r="H36" s="421">
        <f>G36/'- 13 -'!$K$56</f>
        <v>4.296417343546973E-06</v>
      </c>
      <c r="I36" s="420">
        <v>53637</v>
      </c>
      <c r="J36" s="421">
        <f>I36/'- 13 -'!$K$56</f>
        <v>4.72905678341533E-05</v>
      </c>
      <c r="K36" s="418">
        <v>542012.6</v>
      </c>
      <c r="L36" s="421">
        <f>K36/'- 13 -'!$K$56</f>
        <v>0.00047788063514487753</v>
      </c>
    </row>
    <row r="37" spans="2:12" ht="12.75">
      <c r="B37" s="388" t="s">
        <v>357</v>
      </c>
      <c r="C37" s="420">
        <v>287271</v>
      </c>
      <c r="D37" s="421">
        <f>C37/'- 13 -'!$K$56</f>
        <v>0.00025328054723949985</v>
      </c>
      <c r="E37" s="418">
        <v>34447</v>
      </c>
      <c r="F37" s="421">
        <f>E37/'- 13 -'!$K$56</f>
        <v>3.0371165243825694E-05</v>
      </c>
      <c r="G37" s="418">
        <v>3876</v>
      </c>
      <c r="H37" s="421">
        <f>G37/'- 13 -'!$K$56</f>
        <v>3.4173842855711206E-06</v>
      </c>
      <c r="I37" s="418">
        <v>10293</v>
      </c>
      <c r="J37" s="421">
        <f>I37/'- 13 -'!$K$56</f>
        <v>9.075112603556125E-06</v>
      </c>
      <c r="K37" s="418">
        <v>1557310.32</v>
      </c>
      <c r="L37" s="421">
        <f>K37/'- 13 -'!$K$56</f>
        <v>0.0013730463919829033</v>
      </c>
    </row>
    <row r="38" spans="2:12" ht="12.75">
      <c r="B38" s="388" t="s">
        <v>358</v>
      </c>
      <c r="C38" s="420">
        <v>1318786.68</v>
      </c>
      <c r="D38" s="421">
        <f>C38/'- 13 -'!$K$56</f>
        <v>0.0011627453241105546</v>
      </c>
      <c r="E38" s="418">
        <v>16064.08</v>
      </c>
      <c r="F38" s="421">
        <f>E38/'- 13 -'!$K$56</f>
        <v>1.4163347408193325E-05</v>
      </c>
      <c r="G38" s="418">
        <v>46262</v>
      </c>
      <c r="H38" s="421">
        <f>G38/'- 13 -'!$K$56</f>
        <v>4.078819190379029E-05</v>
      </c>
      <c r="I38" s="418">
        <v>1384</v>
      </c>
      <c r="J38" s="421">
        <f>I38/'- 13 -'!$K$56</f>
        <v>1.2202424796776137E-06</v>
      </c>
      <c r="K38" s="418">
        <v>330525.55</v>
      </c>
      <c r="L38" s="421">
        <f>K38/'- 13 -'!$K$56</f>
        <v>0.000291417136364745</v>
      </c>
    </row>
    <row r="39" spans="3:12" ht="4.5" customHeight="1">
      <c r="C39" s="422"/>
      <c r="D39" s="422"/>
      <c r="E39" s="422"/>
      <c r="F39" s="422"/>
      <c r="G39" s="422"/>
      <c r="H39" s="422"/>
      <c r="I39" s="422"/>
      <c r="J39" s="422"/>
      <c r="K39" s="422"/>
      <c r="L39" s="422"/>
    </row>
    <row r="40" spans="1:12" ht="12.75">
      <c r="A40" s="86">
        <v>700</v>
      </c>
      <c r="B40" s="424" t="s">
        <v>359</v>
      </c>
      <c r="C40" s="420">
        <f>SUM(C41:C46)</f>
        <v>42694326.74</v>
      </c>
      <c r="D40" s="421">
        <f>C40/'- 13 -'!$K$56</f>
        <v>0.03764265255013284</v>
      </c>
      <c r="E40" s="420">
        <f>SUM(E41:E46)</f>
        <v>2333436.0300000003</v>
      </c>
      <c r="F40" s="421">
        <f>E40/'- 13 -'!$K$56</f>
        <v>0.0020573394273239068</v>
      </c>
      <c r="G40" s="420">
        <f>SUM(G41:G46)</f>
        <v>4130241.25</v>
      </c>
      <c r="H40" s="421">
        <f>G40/'- 13 -'!$K$56</f>
        <v>0.0036415432258430397</v>
      </c>
      <c r="I40" s="420">
        <f>SUM(I41:I46)</f>
        <v>399253.38</v>
      </c>
      <c r="J40" s="421">
        <f>I40/'- 13 -'!$K$56</f>
        <v>0.0003520129584038068</v>
      </c>
      <c r="K40" s="420">
        <f>SUM(K41:K46)</f>
        <v>2656016.38</v>
      </c>
      <c r="L40" s="421">
        <f>K40/'- 13 -'!$K$56</f>
        <v>0.0023417514549100857</v>
      </c>
    </row>
    <row r="41" spans="2:12" ht="12.75">
      <c r="B41" s="388" t="s">
        <v>360</v>
      </c>
      <c r="C41" s="420">
        <v>14734505.309999999</v>
      </c>
      <c r="D41" s="421">
        <f>C41/'- 13 -'!$K$56</f>
        <v>0.012991090532006765</v>
      </c>
      <c r="E41" s="418">
        <v>1450245.28</v>
      </c>
      <c r="F41" s="421">
        <f>E41/'- 13 -'!$K$56</f>
        <v>0.0012786494917687537</v>
      </c>
      <c r="G41" s="418">
        <v>2289091</v>
      </c>
      <c r="H41" s="421">
        <f>G41/'- 13 -'!$K$56</f>
        <v>0.0020182413858726217</v>
      </c>
      <c r="I41" s="418">
        <v>194581.38</v>
      </c>
      <c r="J41" s="421">
        <f>I41/'- 13 -'!$K$56</f>
        <v>0.00017155813990628037</v>
      </c>
      <c r="K41" s="418">
        <v>1110963.61</v>
      </c>
      <c r="L41" s="421">
        <f>K41/'- 13 -'!$K$56</f>
        <v>0.000979512276226874</v>
      </c>
    </row>
    <row r="42" spans="2:12" ht="12.75">
      <c r="B42" s="388" t="s">
        <v>361</v>
      </c>
      <c r="C42" s="420">
        <v>7157013.4</v>
      </c>
      <c r="D42" s="421">
        <f>C42/'- 13 -'!$K$56</f>
        <v>0.006310181920738373</v>
      </c>
      <c r="E42" s="418">
        <v>100282</v>
      </c>
      <c r="F42" s="421">
        <f>E42/'- 13 -'!$K$56</f>
        <v>8.841644244727634E-05</v>
      </c>
      <c r="G42" s="418">
        <v>156005</v>
      </c>
      <c r="H42" s="421">
        <f>G42/'- 13 -'!$K$56</f>
        <v>0.00013754619078186858</v>
      </c>
      <c r="I42" s="418">
        <v>70575</v>
      </c>
      <c r="J42" s="421">
        <f>I42/'- 13 -'!$K$56</f>
        <v>6.222443136072803E-05</v>
      </c>
      <c r="K42" s="420"/>
      <c r="L42" s="421">
        <f>K42/'- 13 -'!$K$56</f>
        <v>0</v>
      </c>
    </row>
    <row r="43" spans="2:12" ht="12.75">
      <c r="B43" s="388" t="s">
        <v>362</v>
      </c>
      <c r="C43" s="420">
        <v>1433350.2</v>
      </c>
      <c r="D43" s="421">
        <f>C43/'- 13 -'!$K$56</f>
        <v>0.0012637534698658984</v>
      </c>
      <c r="E43" s="418">
        <v>250479</v>
      </c>
      <c r="F43" s="421">
        <f>E43/'- 13 -'!$K$56</f>
        <v>0.00022084184686934177</v>
      </c>
      <c r="G43" s="418">
        <v>62593</v>
      </c>
      <c r="H43" s="421">
        <f>G43/'- 13 -'!$K$56</f>
        <v>5.518687682836768E-05</v>
      </c>
      <c r="I43" s="418">
        <v>19031</v>
      </c>
      <c r="J43" s="421">
        <f>I43/'- 13 -'!$K$56</f>
        <v>1.677921577365944E-05</v>
      </c>
      <c r="K43" s="418">
        <v>103108.27</v>
      </c>
      <c r="L43" s="421">
        <f>K43/'- 13 -'!$K$56</f>
        <v>9.090830278906713E-05</v>
      </c>
    </row>
    <row r="44" spans="2:12" ht="12.75">
      <c r="B44" s="388" t="s">
        <v>363</v>
      </c>
      <c r="C44" s="420">
        <v>5543646.7</v>
      </c>
      <c r="D44" s="421">
        <f>C44/'- 13 -'!$K$56</f>
        <v>0.004887711846578483</v>
      </c>
      <c r="E44" s="418">
        <v>166946</v>
      </c>
      <c r="F44" s="421">
        <f>E44/'- 13 -'!$K$56</f>
        <v>0.0001471926307892044</v>
      </c>
      <c r="G44" s="418">
        <v>750664.25</v>
      </c>
      <c r="H44" s="421">
        <f>G44/'- 13 -'!$K$56</f>
        <v>0.0006618442238622371</v>
      </c>
      <c r="I44" s="418">
        <v>26311</v>
      </c>
      <c r="J44" s="421">
        <f>I44/'- 13 -'!$K$56</f>
        <v>2.3197832285258448E-05</v>
      </c>
      <c r="K44" s="418">
        <v>254688.78</v>
      </c>
      <c r="L44" s="421">
        <f>K44/'- 13 -'!$K$56</f>
        <v>0.00022455351766854497</v>
      </c>
    </row>
    <row r="45" spans="2:12" ht="12.75">
      <c r="B45" s="388" t="s">
        <v>364</v>
      </c>
      <c r="C45" s="420">
        <v>23877</v>
      </c>
      <c r="D45" s="421">
        <f>C45/'- 13 -'!$K$56</f>
        <v>2.1051827808715594E-05</v>
      </c>
      <c r="E45" s="418">
        <v>23153</v>
      </c>
      <c r="F45" s="421">
        <f>E45/'- 13 -'!$K$56</f>
        <v>2.0413492869924702E-05</v>
      </c>
      <c r="G45" s="418">
        <v>127</v>
      </c>
      <c r="H45" s="421">
        <f>G45/'- 13 -'!$K$56</f>
        <v>1.1197311771608161E-07</v>
      </c>
      <c r="I45" s="418">
        <v>464</v>
      </c>
      <c r="J45" s="421">
        <f>I45/'- 13 -'!$K$56</f>
        <v>4.0909863480521154E-07</v>
      </c>
      <c r="K45" s="418">
        <v>22419</v>
      </c>
      <c r="L45" s="421">
        <f>K45/'- 13 -'!$K$56</f>
        <v>1.9766341150211288E-05</v>
      </c>
    </row>
    <row r="46" spans="2:12" ht="12.75">
      <c r="B46" s="388" t="s">
        <v>365</v>
      </c>
      <c r="C46" s="420">
        <v>13801934.13</v>
      </c>
      <c r="D46" s="421">
        <f>C46/'- 13 -'!$K$56</f>
        <v>0.012168862953134602</v>
      </c>
      <c r="E46" s="418">
        <v>342330.75</v>
      </c>
      <c r="F46" s="421">
        <f>E46/'- 13 -'!$K$56</f>
        <v>0.0003018255225794055</v>
      </c>
      <c r="G46" s="418">
        <v>871761</v>
      </c>
      <c r="H46" s="421">
        <f>G46/'- 13 -'!$K$56</f>
        <v>0.0007686125753802285</v>
      </c>
      <c r="I46" s="418">
        <v>88291</v>
      </c>
      <c r="J46" s="421">
        <f>I46/'- 13 -'!$K$56</f>
        <v>7.784424044307528E-05</v>
      </c>
      <c r="K46" s="418">
        <v>1164836.72</v>
      </c>
      <c r="L46" s="421">
        <f>K46/'- 13 -'!$K$56</f>
        <v>0.0010270110170753888</v>
      </c>
    </row>
    <row r="47" spans="3:12" ht="4.5" customHeight="1">
      <c r="C47" s="422"/>
      <c r="D47" s="422"/>
      <c r="E47" s="422"/>
      <c r="F47" s="422"/>
      <c r="G47" s="422"/>
      <c r="H47" s="422"/>
      <c r="I47" s="422"/>
      <c r="J47" s="422"/>
      <c r="K47" s="422"/>
      <c r="L47" s="422"/>
    </row>
    <row r="48" spans="1:12" ht="12.75">
      <c r="A48" s="86">
        <v>900</v>
      </c>
      <c r="B48" s="424" t="s">
        <v>143</v>
      </c>
      <c r="C48" s="420"/>
      <c r="D48" s="421"/>
      <c r="E48" s="420"/>
      <c r="F48" s="421"/>
      <c r="G48" s="420"/>
      <c r="H48" s="421"/>
      <c r="I48" s="420"/>
      <c r="J48" s="421"/>
      <c r="K48" s="420"/>
      <c r="L48" s="421"/>
    </row>
    <row r="49" spans="2:12" ht="12.75">
      <c r="B49" s="388" t="s">
        <v>366</v>
      </c>
      <c r="C49" s="420"/>
      <c r="D49" s="421"/>
      <c r="E49" s="420"/>
      <c r="F49" s="421"/>
      <c r="G49" s="420"/>
      <c r="H49" s="421"/>
      <c r="I49" s="420"/>
      <c r="J49" s="421"/>
      <c r="K49" s="420"/>
      <c r="L49" s="421"/>
    </row>
    <row r="50" spans="2:12" ht="12.75">
      <c r="B50" s="388" t="s">
        <v>367</v>
      </c>
      <c r="C50" s="420"/>
      <c r="D50" s="421"/>
      <c r="E50" s="422"/>
      <c r="F50" s="421"/>
      <c r="G50" s="420"/>
      <c r="H50" s="421"/>
      <c r="I50" s="420"/>
      <c r="J50" s="421"/>
      <c r="K50" s="420"/>
      <c r="L50" s="421"/>
    </row>
    <row r="51" spans="2:12" ht="12.75">
      <c r="B51" s="388" t="s">
        <v>368</v>
      </c>
      <c r="C51" s="420"/>
      <c r="D51" s="421"/>
      <c r="E51" s="420"/>
      <c r="F51" s="421"/>
      <c r="G51" s="420"/>
      <c r="H51" s="421"/>
      <c r="I51" s="420"/>
      <c r="J51" s="421"/>
      <c r="K51" s="420"/>
      <c r="L51" s="421"/>
    </row>
    <row r="52" spans="2:12" ht="12.75">
      <c r="B52" s="388" t="s">
        <v>369</v>
      </c>
      <c r="C52" s="420"/>
      <c r="D52" s="421"/>
      <c r="E52" s="420"/>
      <c r="F52" s="421"/>
      <c r="G52" s="420"/>
      <c r="H52" s="421"/>
      <c r="I52" s="420"/>
      <c r="J52" s="421"/>
      <c r="K52" s="420"/>
      <c r="L52" s="421"/>
    </row>
    <row r="53" spans="2:12" ht="12.75">
      <c r="B53" s="388" t="s">
        <v>370</v>
      </c>
      <c r="C53" s="420"/>
      <c r="D53" s="421"/>
      <c r="E53" s="420"/>
      <c r="F53" s="421"/>
      <c r="G53" s="420"/>
      <c r="H53" s="421"/>
      <c r="I53" s="420"/>
      <c r="J53" s="421"/>
      <c r="K53" s="420"/>
      <c r="L53" s="421"/>
    </row>
    <row r="54" spans="2:12" ht="12.75">
      <c r="B54" s="388" t="s">
        <v>371</v>
      </c>
      <c r="C54" s="420"/>
      <c r="D54" s="421"/>
      <c r="E54" s="420"/>
      <c r="F54" s="421"/>
      <c r="G54" s="420"/>
      <c r="H54" s="421"/>
      <c r="I54" s="420"/>
      <c r="J54" s="421"/>
      <c r="K54" s="420"/>
      <c r="L54" s="421"/>
    </row>
    <row r="55" spans="3:12" ht="4.5" customHeight="1">
      <c r="C55" s="170"/>
      <c r="D55" s="257"/>
      <c r="E55" s="170"/>
      <c r="F55" s="257"/>
      <c r="G55" s="170"/>
      <c r="H55" s="257"/>
      <c r="I55" s="170"/>
      <c r="J55" s="257"/>
      <c r="K55" s="170"/>
      <c r="L55" s="257"/>
    </row>
    <row r="56" spans="2:12" ht="12.75">
      <c r="B56" s="351" t="s">
        <v>372</v>
      </c>
      <c r="C56" s="352">
        <f>SUM(C48,C40,C24,C22,C13)</f>
        <v>641825734.8599999</v>
      </c>
      <c r="D56" s="353">
        <f>C56/'- 13 -'!$K$56</f>
        <v>0.5658836894699949</v>
      </c>
      <c r="E56" s="352">
        <f>SUM(E48,E40,E24,E22,E13)</f>
        <v>146138601.17000002</v>
      </c>
      <c r="F56" s="353">
        <f>E56/'- 13 -'!$K$56</f>
        <v>0.1288472030840308</v>
      </c>
      <c r="G56" s="352">
        <f>SUM(G48,G40,G24,G22,G13)</f>
        <v>26265083.99</v>
      </c>
      <c r="H56" s="353">
        <f>G56/'- 13 -'!$K$56</f>
        <v>0.023157349145157796</v>
      </c>
      <c r="I56" s="352">
        <f>SUM(I48,I40,I24,I22,I13)</f>
        <v>8003343.2</v>
      </c>
      <c r="J56" s="353">
        <f>I56/'- 13 -'!$K$56</f>
        <v>0.007056372364218908</v>
      </c>
      <c r="K56" s="352">
        <f>SUM(K48,K40,K24,K22,K13)</f>
        <v>40523800.81</v>
      </c>
      <c r="L56" s="353">
        <f>K56/'- 13 -'!$K$56</f>
        <v>0.03572894738898562</v>
      </c>
    </row>
    <row r="72" spans="1:2" ht="12" customHeight="1">
      <c r="A72" s="5"/>
      <c r="B72" s="5"/>
    </row>
    <row r="73" spans="1:2" ht="12" customHeight="1">
      <c r="A73" s="5"/>
      <c r="B73" s="5"/>
    </row>
    <row r="74" spans="1:2" ht="12" customHeight="1">
      <c r="A74" s="5"/>
      <c r="B74" s="5"/>
    </row>
    <row r="75" spans="1:2" ht="12" customHeight="1">
      <c r="A75" s="5"/>
      <c r="B75" s="5"/>
    </row>
    <row r="76" spans="1:2" ht="12" customHeight="1">
      <c r="A76" s="5"/>
      <c r="B76" s="5"/>
    </row>
    <row r="77" ht="12" customHeight="1"/>
  </sheetData>
  <printOptions/>
  <pageMargins left="0.5905511811023623" right="0.11811023622047245" top="0.1968503937007874" bottom="0.3937007874015748" header="0" footer="0"/>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Chris Anderson</cp:lastModifiedBy>
  <cp:lastPrinted>2000-06-21T16:37:42Z</cp:lastPrinted>
  <dcterms:created xsi:type="dcterms:W3CDTF">1999-01-19T20:49:35Z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