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925" windowWidth="11955" windowHeight="2985" tabRatio="865" activeTab="0"/>
  </bookViews>
  <sheets>
    <sheet name="README" sheetId="1" r:id="rId1"/>
    <sheet name="- 3 -" sheetId="2" r:id="rId2"/>
    <sheet name="- 4 -" sheetId="3" r:id="rId3"/>
    <sheet name="- 6 -" sheetId="4" r:id="rId4"/>
    <sheet name="- 7 -" sheetId="5" r:id="rId5"/>
    <sheet name="- 8 -" sheetId="6" r:id="rId6"/>
    <sheet name="- 9 -" sheetId="7" r:id="rId7"/>
    <sheet name="- 10 -" sheetId="8" r:id="rId8"/>
    <sheet name="- 12 -" sheetId="9" r:id="rId9"/>
    <sheet name="- 13 -" sheetId="10" r:id="rId10"/>
    <sheet name="- 15 -" sheetId="11" r:id="rId11"/>
    <sheet name="- 16 -" sheetId="12" r:id="rId12"/>
    <sheet name="- 17 -" sheetId="13" r:id="rId13"/>
    <sheet name="- 18 -" sheetId="14" r:id="rId14"/>
    <sheet name="- 19 -" sheetId="15" r:id="rId15"/>
    <sheet name="- 20 -" sheetId="16" r:id="rId16"/>
    <sheet name="- 21 -" sheetId="17" r:id="rId17"/>
    <sheet name="- 22 -" sheetId="18" r:id="rId18"/>
    <sheet name="- 23 -" sheetId="19" r:id="rId19"/>
    <sheet name="- 24 -" sheetId="20" r:id="rId20"/>
    <sheet name="- 25 -" sheetId="21" r:id="rId21"/>
    <sheet name="- 26 -" sheetId="22" r:id="rId22"/>
    <sheet name="- 27 -" sheetId="23" r:id="rId23"/>
    <sheet name="- 28 -" sheetId="24" r:id="rId24"/>
    <sheet name="- 29 -" sheetId="25" r:id="rId25"/>
    <sheet name="- 30 -" sheetId="26" r:id="rId26"/>
    <sheet name="- 31 -" sheetId="27" r:id="rId27"/>
    <sheet name="- 32 -" sheetId="28" r:id="rId28"/>
    <sheet name="- 33 -" sheetId="29" r:id="rId29"/>
    <sheet name="- 34 -" sheetId="30" r:id="rId30"/>
    <sheet name="- 35 -" sheetId="31" r:id="rId31"/>
    <sheet name="- 36 -" sheetId="32" r:id="rId32"/>
    <sheet name="- 37 -" sheetId="33" r:id="rId33"/>
    <sheet name="- 38 -" sheetId="34" r:id="rId34"/>
    <sheet name="- 39 -" sheetId="35" r:id="rId35"/>
    <sheet name="- 41 -" sheetId="36" r:id="rId36"/>
    <sheet name="- 42 -" sheetId="37" r:id="rId37"/>
    <sheet name="- 43 -" sheetId="38" r:id="rId38"/>
    <sheet name="- 44 -" sheetId="39" r:id="rId39"/>
    <sheet name="- 47 -" sheetId="40" r:id="rId40"/>
    <sheet name="- 48 -" sheetId="41" r:id="rId41"/>
    <sheet name="- 49 -" sheetId="42" r:id="rId42"/>
    <sheet name="- 50 -" sheetId="43" r:id="rId43"/>
    <sheet name="- 52 -" sheetId="44" r:id="rId44"/>
    <sheet name="- 53 -" sheetId="45" r:id="rId45"/>
    <sheet name="- 55 -" sheetId="46" r:id="rId46"/>
    <sheet name="- 56 -" sheetId="47" r:id="rId47"/>
    <sheet name="- 57 -" sheetId="48" r:id="rId48"/>
    <sheet name="- 58 -" sheetId="49" r:id="rId49"/>
    <sheet name="- 59 -" sheetId="50" r:id="rId50"/>
    <sheet name="- 60 -" sheetId="51" r:id="rId51"/>
    <sheet name="- 61 -" sheetId="52" r:id="rId52"/>
    <sheet name="- 62 -" sheetId="53" r:id="rId53"/>
    <sheet name="- 63 -" sheetId="54" r:id="rId54"/>
  </sheets>
  <definedNames>
    <definedName name="_Fill" hidden="1">#REF!</definedName>
    <definedName name="capyear">'- 47 -'!$B$3</definedName>
    <definedName name="HTML_CodePage" hidden="1">1252</definedName>
    <definedName name="HTML_Control" localSheetId="18" hidden="1">{"'- 4 -'!$A$1:$G$76","'-3 -'!$A$1:$G$77"}</definedName>
    <definedName name="HTML_Control" localSheetId="47" hidden="1">{"'- 4 -'!$A$1:$G$76","'-3 -'!$A$1:$G$77"}</definedName>
    <definedName name="HTML_Control" localSheetId="51" hidden="1">{"'- 4 -'!$A$1:$G$76","'-3 -'!$A$1:$G$77"}</definedName>
    <definedName name="HTML_Control" localSheetId="52" hidden="1">{"'- 4 -'!$A$1:$G$76","'-3 -'!$A$1:$G$77"}</definedName>
    <definedName name="HTML_Control" localSheetId="53" hidden="1">{"'- 4 -'!$A$1:$G$76","'-3 -'!$A$1:$G$77"}</definedName>
    <definedName name="HTML_Control" localSheetId="0" hidden="1">{"'- 4 -'!$A$1:$G$76","'-3 -'!$A$1:$G$77"}</definedName>
    <definedName name="HTML_Control" hidden="1">{"'- 4 -'!$A$1:$G$76","'-3 -'!$A$1:$G$77"}</definedName>
    <definedName name="HTML_Description" hidden="1">""</definedName>
    <definedName name="HTML_Email" hidden="1">""</definedName>
    <definedName name="HTML_Header" hidden="1">"- 8 -"</definedName>
    <definedName name="HTML_LastUpdate" hidden="1">"1999-01-20"</definedName>
    <definedName name="HTML_LineAfter" hidden="1">FALSE</definedName>
    <definedName name="HTML_LineBefore" hidden="1">FALSE</definedName>
    <definedName name="HTML_Name" hidden="1">"Chris J. Anderson"</definedName>
    <definedName name="HTML_OBDlg2" hidden="1">TRUE</definedName>
    <definedName name="HTML_OBDlg4" hidden="1">TRUE</definedName>
    <definedName name="HTML_OS" hidden="1">0</definedName>
    <definedName name="HTML_PathFile" hidden="1">"C:\frame\FIN98\MyHTML.htm"</definedName>
    <definedName name="HTML_Title" hidden="1">"98AFRAME"</definedName>
    <definedName name="OPYEAR">'- 3 -'!$A$3</definedName>
    <definedName name="_xlnm.Print_Area" localSheetId="7">'- 10 -'!$A$1:$K$36</definedName>
    <definedName name="_xlnm.Print_Area" localSheetId="8">'- 12 -'!$A$2:$L$53</definedName>
    <definedName name="_xlnm.Print_Area" localSheetId="9">'- 13 -'!$A$2:$L$53</definedName>
    <definedName name="_xlnm.Print_Area" localSheetId="10">'- 15 -'!$A$1:$I$60</definedName>
    <definedName name="_xlnm.Print_Area" localSheetId="11">'- 16 -'!$A$1:$I$60</definedName>
    <definedName name="_xlnm.Print_Area" localSheetId="12">'- 17 -'!$A$1:$J$60</definedName>
    <definedName name="_xlnm.Print_Area" localSheetId="13">'- 18 -'!$A$1:$G$60</definedName>
    <definedName name="_xlnm.Print_Area" localSheetId="14">'- 19 -'!$A$1:$J$60</definedName>
    <definedName name="_xlnm.Print_Area" localSheetId="15">'- 20 -'!$A$1:$I$60</definedName>
    <definedName name="_xlnm.Print_Area" localSheetId="16">'- 21 -'!$A$1:$J$60</definedName>
    <definedName name="_xlnm.Print_Area" localSheetId="17">'- 22 -'!$A$1:$J$60</definedName>
    <definedName name="_xlnm.Print_Area" localSheetId="18">'- 23 -'!$A$1:$F$60</definedName>
    <definedName name="_xlnm.Print_Area" localSheetId="19">'- 24 -'!$A$1:$I$60</definedName>
    <definedName name="_xlnm.Print_Area" localSheetId="20">'- 25 -'!$A$1:$J$60</definedName>
    <definedName name="_xlnm.Print_Area" localSheetId="21">'- 26 -'!$A$1:$E$60</definedName>
    <definedName name="_xlnm.Print_Area" localSheetId="22">'- 27 -'!$A$1:$J$60</definedName>
    <definedName name="_xlnm.Print_Area" localSheetId="23">'- 28 -'!$A$1:$J$60</definedName>
    <definedName name="_xlnm.Print_Area" localSheetId="24">'- 29 -'!$A$1:$H$60</definedName>
    <definedName name="_xlnm.Print_Area" localSheetId="1">'- 3 -'!$A$1:$F$60</definedName>
    <definedName name="_xlnm.Print_Area" localSheetId="25">'- 30 -'!$A$1:$G$60</definedName>
    <definedName name="_xlnm.Print_Area" localSheetId="26">'- 31 -'!$A$1:$G$60</definedName>
    <definedName name="_xlnm.Print_Area" localSheetId="27">'- 32 -'!$A$1:$G$60</definedName>
    <definedName name="_xlnm.Print_Area" localSheetId="28">'- 33 -'!$A$1:$F$60</definedName>
    <definedName name="_xlnm.Print_Area" localSheetId="29">'- 34 -'!$A$1:$F$60</definedName>
    <definedName name="_xlnm.Print_Area" localSheetId="30">'- 35 -'!$A$1:$H$60</definedName>
    <definedName name="_xlnm.Print_Area" localSheetId="31">'- 36 -'!$A$1:$E$60</definedName>
    <definedName name="_xlnm.Print_Area" localSheetId="32">'- 37 -'!$A$1:$G$60</definedName>
    <definedName name="_xlnm.Print_Area" localSheetId="33">'- 38 -'!$A$1:$J$60</definedName>
    <definedName name="_xlnm.Print_Area" localSheetId="34">'- 39 -'!$A$1:$E$60</definedName>
    <definedName name="_xlnm.Print_Area" localSheetId="2">'- 4 -'!$A$1:$E$60</definedName>
    <definedName name="_xlnm.Print_Area" localSheetId="35">'- 41 -'!$A$1:$H$60</definedName>
    <definedName name="_xlnm.Print_Area" localSheetId="36">'- 42 -'!$A$1:$G$60</definedName>
    <definedName name="_xlnm.Print_Area" localSheetId="37">'- 43 -'!$A$1:$I$60</definedName>
    <definedName name="_xlnm.Print_Area" localSheetId="38">'- 44 -'!$A$1:$I$60</definedName>
    <definedName name="_xlnm.Print_Area" localSheetId="39">'- 47 -'!$A$1:$G$60</definedName>
    <definedName name="_xlnm.Print_Area" localSheetId="40">'- 48 -'!$A$1:$F$60</definedName>
    <definedName name="_xlnm.Print_Area" localSheetId="41">'- 49 -'!$A$1:$E$60</definedName>
    <definedName name="_xlnm.Print_Area" localSheetId="42">'- 50 -'!$A$1:$G$59</definedName>
    <definedName name="_xlnm.Print_Area" localSheetId="43">'- 52 -'!$A$1:$G$60</definedName>
    <definedName name="_xlnm.Print_Area" localSheetId="44">'- 53 -'!$A$1:$G$54</definedName>
    <definedName name="_xlnm.Print_Area" localSheetId="45">'- 55 -'!$A$1:$F$60</definedName>
    <definedName name="_xlnm.Print_Area" localSheetId="46">'- 56 -'!$A$1:$F$60</definedName>
    <definedName name="_xlnm.Print_Area" localSheetId="47">'- 57 -'!$A$1:$F$60</definedName>
    <definedName name="_xlnm.Print_Area" localSheetId="48">'- 58 -'!$A$1:$F$60</definedName>
    <definedName name="_xlnm.Print_Area" localSheetId="49">'- 59 -'!$A$1:$F$60</definedName>
    <definedName name="_xlnm.Print_Area" localSheetId="3">'- 6 -'!$A$1:$H$60</definedName>
    <definedName name="_xlnm.Print_Area" localSheetId="50">'- 60 -'!$A$1:$F$60</definedName>
    <definedName name="_xlnm.Print_Area" localSheetId="51">'- 61 -'!$A$2:$G$67</definedName>
    <definedName name="_xlnm.Print_Area" localSheetId="52">'- 62 -'!$A$1:$G$60</definedName>
    <definedName name="_xlnm.Print_Area" localSheetId="53">'- 63 -'!$A$1:$I$59</definedName>
    <definedName name="_xlnm.Print_Area" localSheetId="4">'- 7 -'!$A$1:$G$60</definedName>
    <definedName name="_xlnm.Print_Area" localSheetId="5">'- 8 -'!$A$1:$G$60</definedName>
    <definedName name="_xlnm.Print_Area" localSheetId="6">'- 9 -'!$A$1:$D$60</definedName>
    <definedName name="REVYEAR">'- 42 -'!$B$2</definedName>
    <definedName name="STATDATE">'- 6 -'!$B$3</definedName>
    <definedName name="TAXYEAR">'- 50 -'!$B$3</definedName>
    <definedName name="YEAR">#REF!</definedName>
  </definedNames>
  <calcPr fullCalcOnLoad="1"/>
</workbook>
</file>

<file path=xl/sharedStrings.xml><?xml version="1.0" encoding="utf-8"?>
<sst xmlns="http://schemas.openxmlformats.org/spreadsheetml/2006/main" count="3167" uniqueCount="577">
  <si>
    <t xml:space="preserve">      division, D.S.F.M. and the Winnipeg Technical College are exempt from these limits and are not reflected in the above totals.  The defined</t>
  </si>
  <si>
    <t xml:space="preserve">      costs.</t>
  </si>
  <si>
    <t xml:space="preserve">      corresponding amounts shown elsewhere in this report owing to the inclusion of operating transfers for the purpose of calculating administration</t>
  </si>
  <si>
    <t xml:space="preserve">      percentage of the adjusted operating expenditure base.  Expenditures shown for Function 500, Programs 605 or 710 may differ from</t>
  </si>
  <si>
    <r>
      <t xml:space="preserve">(1) </t>
    </r>
    <r>
      <rPr>
        <sz val="11"/>
        <rFont val="Times New Roman"/>
        <family val="1"/>
      </rPr>
      <t xml:space="preserve"> For a definition of Adult Learning Centres, see expenditure definitions, page iii.  Expenditures shown here may differ from those shown </t>
    </r>
  </si>
  <si>
    <t xml:space="preserve">     for Adult Learning Centres on page 15 owing to the inclusion of operating transfers for the purpose of calculating administration costs.</t>
  </si>
  <si>
    <t>PUPIL / EDUCATOR</t>
  </si>
  <si>
    <t>RATIO</t>
  </si>
  <si>
    <t>2004/05</t>
  </si>
  <si>
    <t>2003/04</t>
  </si>
  <si>
    <r>
      <t xml:space="preserve">2004/05 </t>
    </r>
    <r>
      <rPr>
        <b/>
        <vertAlign val="superscript"/>
        <sz val="12"/>
        <rFont val="Times New Roman"/>
        <family val="1"/>
      </rPr>
      <t>(2)</t>
    </r>
  </si>
  <si>
    <t>2003</t>
  </si>
  <si>
    <r>
      <t xml:space="preserve">2004 </t>
    </r>
    <r>
      <rPr>
        <b/>
        <vertAlign val="superscript"/>
        <sz val="12"/>
        <rFont val="Times New Roman"/>
        <family val="1"/>
      </rPr>
      <t>(3)</t>
    </r>
  </si>
  <si>
    <r>
      <t xml:space="preserve">2004 </t>
    </r>
    <r>
      <rPr>
        <b/>
        <vertAlign val="superscript"/>
        <sz val="12"/>
        <rFont val="Times New Roman"/>
        <family val="1"/>
      </rPr>
      <t>(4)</t>
    </r>
  </si>
  <si>
    <r>
      <t>(1)</t>
    </r>
    <r>
      <rPr>
        <sz val="11"/>
        <rFont val="Times New Roman"/>
        <family val="1"/>
      </rPr>
      <t xml:space="preserve">  From page 4 (for more information, see page 4).</t>
    </r>
  </si>
  <si>
    <r>
      <t>(2)</t>
    </r>
    <r>
      <rPr>
        <sz val="11"/>
        <rFont val="Times New Roman"/>
        <family val="1"/>
      </rPr>
      <t xml:space="preserve">  From page 9 (for more information, see page 9).</t>
    </r>
  </si>
  <si>
    <r>
      <t>(3)</t>
    </r>
    <r>
      <rPr>
        <sz val="11"/>
        <rFont val="Times New Roman"/>
        <family val="1"/>
      </rPr>
      <t xml:space="preserve">  From page 55 (for more information, see page 55).</t>
    </r>
  </si>
  <si>
    <r>
      <t>(4)</t>
    </r>
    <r>
      <rPr>
        <sz val="11"/>
        <rFont val="Times New Roman"/>
        <family val="1"/>
      </rPr>
      <t xml:space="preserve">  From page 52 (for more information, see pages 52 and 53).</t>
    </r>
  </si>
  <si>
    <t>ANALYSIS OF EXPENDITURE BY PROGRAM</t>
  </si>
  <si>
    <t>ANALYSIS OF EXPENDITURE BY FUNCTION</t>
  </si>
  <si>
    <t>PAGE 1 OF 3</t>
  </si>
  <si>
    <t xml:space="preserve"> </t>
  </si>
  <si>
    <t>PAGE 2 OF 3</t>
  </si>
  <si>
    <t>PAGE 3 OF 3</t>
  </si>
  <si>
    <t xml:space="preserve"> FRAME STUDENT STATISTICS</t>
  </si>
  <si>
    <t>PAGE 1 OF 2</t>
  </si>
  <si>
    <t xml:space="preserve">PAGE 2 OF 2 </t>
  </si>
  <si>
    <t>ANALYSIS OF  TRANSPORTATION EXPENDITURES</t>
  </si>
  <si>
    <t>OPERATING FUND EXPENDITURE PER PUPIL</t>
  </si>
  <si>
    <t>RECONCILIATION  OF  EXPENDITURES</t>
  </si>
  <si>
    <t xml:space="preserve"> FUNCTION 200: EXCEPTIONAL</t>
  </si>
  <si>
    <t xml:space="preserve"> FUNCTION 600: INSTRUCTIONAL &amp; PUPIL SUPPORT SERVICES</t>
  </si>
  <si>
    <t xml:space="preserve"> FUNCTION 100: REGULAR INSTRUCTION</t>
  </si>
  <si>
    <t>ADMINISTRATION /</t>
  </si>
  <si>
    <t>CLINICAL AND</t>
  </si>
  <si>
    <t>SPECIAL NEEDS</t>
  </si>
  <si>
    <t>BUSINESS AND</t>
  </si>
  <si>
    <t xml:space="preserve"> FUNCTION 400: COMMUNITY EDUCATION AND SERVICES</t>
  </si>
  <si>
    <t>INSTRUCTIONAL MGMT.</t>
  </si>
  <si>
    <t>MANAGEMENT</t>
  </si>
  <si>
    <t>PROFESSIONAL AND</t>
  </si>
  <si>
    <t>CURRICULUM CONSULTING</t>
  </si>
  <si>
    <t>COUNSELLING AND</t>
  </si>
  <si>
    <t>HEALTH SERVICES</t>
  </si>
  <si>
    <t xml:space="preserve"> FUNCTION 700: TRANSPORTATION OF PUPILS</t>
  </si>
  <si>
    <t xml:space="preserve"> FUNCTION 800: OPERATIONS AND MAINTENANCE</t>
  </si>
  <si>
    <t xml:space="preserve"> FUNCTION 900: FISCAL</t>
  </si>
  <si>
    <t>TECHNOLOGY</t>
  </si>
  <si>
    <t>INSTRUCTIONAL &amp; PUPIL</t>
  </si>
  <si>
    <t>TRANSPORTATION</t>
  </si>
  <si>
    <t>OPERATIONS AND</t>
  </si>
  <si>
    <t>REGULAR TRANSPORTATION</t>
  </si>
  <si>
    <t>ADMINISTRATION, REGULAR AND OTHER</t>
  </si>
  <si>
    <t>REPAIRS AND</t>
  </si>
  <si>
    <t>LESS</t>
  </si>
  <si>
    <t xml:space="preserve">TOTAL </t>
  </si>
  <si>
    <t>ADMINISTRATION</t>
  </si>
  <si>
    <t>ENGLISH LANGUAGE</t>
  </si>
  <si>
    <t>FRANÇAIS</t>
  </si>
  <si>
    <t>FRENCH IMMERSION</t>
  </si>
  <si>
    <t>COORDINATION</t>
  </si>
  <si>
    <t>RELATED SERVICES</t>
  </si>
  <si>
    <t>CLASSES</t>
  </si>
  <si>
    <t>SUPPORT SERVICES</t>
  </si>
  <si>
    <t>ENGLISH AS A</t>
  </si>
  <si>
    <t>COMMUNITY SERVICES</t>
  </si>
  <si>
    <t>BOARD OF TRUSTEES</t>
  </si>
  <si>
    <t>AND ADMINISTRATION</t>
  </si>
  <si>
    <t>ADMIN. SERVICES</t>
  </si>
  <si>
    <t>INFORMATION SERVICES</t>
  </si>
  <si>
    <t>STAFF DEVELOPMENT</t>
  </si>
  <si>
    <t>AND DEVELOPMENT</t>
  </si>
  <si>
    <t>GUIDANCE</t>
  </si>
  <si>
    <t>AND ATTENDANCE</t>
  </si>
  <si>
    <t>FOOD SERVICES</t>
  </si>
  <si>
    <t>OTHER</t>
  </si>
  <si>
    <t>ALLOWANCES IN LIEU</t>
  </si>
  <si>
    <t>BOARDING OF</t>
  </si>
  <si>
    <t>SCHOOL BUILDINGS</t>
  </si>
  <si>
    <t>HEALTH AND</t>
  </si>
  <si>
    <t>REGULAR INSTRUCTION</t>
  </si>
  <si>
    <t>EXCEPTIONAL</t>
  </si>
  <si>
    <t>(VOCATIONAL)</t>
  </si>
  <si>
    <t>COMMUNITY EDUCATION</t>
  </si>
  <si>
    <t>OF PUPILS</t>
  </si>
  <si>
    <t>MAINTENANCE</t>
  </si>
  <si>
    <t>FISCAL</t>
  </si>
  <si>
    <t>TOTAL</t>
  </si>
  <si>
    <t>(PROGRAM 720)</t>
  </si>
  <si>
    <t>(PROGRAMS 710, 720 AND 790)</t>
  </si>
  <si>
    <t>REPLACEMENTS</t>
  </si>
  <si>
    <t>COMMUNITY</t>
  </si>
  <si>
    <t>EXPENDITURES</t>
  </si>
  <si>
    <t>PER</t>
  </si>
  <si>
    <t>SECOND LANGUAGE</t>
  </si>
  <si>
    <t>&amp; RECREATION</t>
  </si>
  <si>
    <t>REGULAR</t>
  </si>
  <si>
    <t>OF TRANSPORTATION</t>
  </si>
  <si>
    <t>STUDENTS</t>
  </si>
  <si>
    <t>OTHER BUILDINGS</t>
  </si>
  <si>
    <t>GROUNDS</t>
  </si>
  <si>
    <t>DEBT SERVICES</t>
  </si>
  <si>
    <t>EDUCATION LEVY</t>
  </si>
  <si>
    <t>ENGLISH</t>
  </si>
  <si>
    <t>FRENCH</t>
  </si>
  <si>
    <t>K-S4  F.T.E.</t>
  </si>
  <si>
    <t>N-S4</t>
  </si>
  <si>
    <t>NURSERY</t>
  </si>
  <si>
    <t>K-S4</t>
  </si>
  <si>
    <t xml:space="preserve">REGULAR </t>
  </si>
  <si>
    <t>TOTAL KM.</t>
  </si>
  <si>
    <t>COST</t>
  </si>
  <si>
    <t>LOADED</t>
  </si>
  <si>
    <t>COST PER</t>
  </si>
  <si>
    <t>CONSOLIDATED</t>
  </si>
  <si>
    <t>EDUCATION</t>
  </si>
  <si>
    <t>FOR PER PUPIL</t>
  </si>
  <si>
    <t>AREA</t>
  </si>
  <si>
    <t xml:space="preserve"> DIVISION / DISTRICT</t>
  </si>
  <si>
    <t>AMOUNT</t>
  </si>
  <si>
    <t>%</t>
  </si>
  <si>
    <t>PUPIL</t>
  </si>
  <si>
    <t>LANGUAGE</t>
  </si>
  <si>
    <t>IMMERSION</t>
  </si>
  <si>
    <t>BILINGUAL</t>
  </si>
  <si>
    <t>PUPILS</t>
  </si>
  <si>
    <t>(ROUTES)</t>
  </si>
  <si>
    <t>PER KM.</t>
  </si>
  <si>
    <t>KM.</t>
  </si>
  <si>
    <t>(LOG BOOK)</t>
  </si>
  <si>
    <t xml:space="preserve">PER PUPIL </t>
  </si>
  <si>
    <t>TRANSFERS</t>
  </si>
  <si>
    <t>n/a</t>
  </si>
  <si>
    <t>FINANCES ACQUIRED AND APPLIED</t>
  </si>
  <si>
    <t>PORTIONED ASSESSMENT AND EDUCATION SUPPORT LEVY</t>
  </si>
  <si>
    <t>TOTAL PORTIONED ASSESSMENT, SPECIAL LEVY AND MILL RATES</t>
  </si>
  <si>
    <t>PROVINCIAL GOVERNMENT</t>
  </si>
  <si>
    <t>BASE SUPPORT</t>
  </si>
  <si>
    <t>CATEGORICAL SUPPORT</t>
  </si>
  <si>
    <t>PRIVATE</t>
  </si>
  <si>
    <t>% OF OPERATING FUND REVENUES</t>
  </si>
  <si>
    <t xml:space="preserve"> FINANCES ACQUIRED</t>
  </si>
  <si>
    <t xml:space="preserve"> FINANCES APPLIED</t>
  </si>
  <si>
    <t xml:space="preserve"> FINANCES APPLIED  (CONT'D)</t>
  </si>
  <si>
    <t>PORTIONED ASSESSMENT</t>
  </si>
  <si>
    <t>LEVEL I</t>
  </si>
  <si>
    <t>% OPERATING</t>
  </si>
  <si>
    <t>FEDERAL</t>
  </si>
  <si>
    <t>MUNICIPAL</t>
  </si>
  <si>
    <t>OTHER SCHOOL</t>
  </si>
  <si>
    <t>ORGANIZATIONS</t>
  </si>
  <si>
    <t>NON-PROVINCIAL</t>
  </si>
  <si>
    <t>OPERATING</t>
  </si>
  <si>
    <t>GOVERNMENTS</t>
  </si>
  <si>
    <t>CHANGE IN</t>
  </si>
  <si>
    <t>CAPITAL EXPENDITURES</t>
  </si>
  <si>
    <t>CHANGE</t>
  </si>
  <si>
    <t>URBAN</t>
  </si>
  <si>
    <t>FARM</t>
  </si>
  <si>
    <t>SPECIAL</t>
  </si>
  <si>
    <t>ASSESSMENT</t>
  </si>
  <si>
    <t>COUNSELLING</t>
  </si>
  <si>
    <t>LIBRARY</t>
  </si>
  <si>
    <t>PROFESSIONAL</t>
  </si>
  <si>
    <t>BASE</t>
  </si>
  <si>
    <t>CATEGORICAL</t>
  </si>
  <si>
    <t>PROGRAM</t>
  </si>
  <si>
    <t>PROVINCIAL</t>
  </si>
  <si>
    <t>FUND</t>
  </si>
  <si>
    <t>GOVERNMENT</t>
  </si>
  <si>
    <t>DIVISIONS</t>
  </si>
  <si>
    <t>FIRST NATIONS</t>
  </si>
  <si>
    <t>&amp; INDIVIDUALS</t>
  </si>
  <si>
    <t>REVENUE</t>
  </si>
  <si>
    <t>SCHOOL</t>
  </si>
  <si>
    <t>FIRST</t>
  </si>
  <si>
    <t>ORG.'S &amp;</t>
  </si>
  <si>
    <t>INTERFUND</t>
  </si>
  <si>
    <t>LONG TERM</t>
  </si>
  <si>
    <t>WORKING</t>
  </si>
  <si>
    <t>DEBT</t>
  </si>
  <si>
    <t>IN WORKING</t>
  </si>
  <si>
    <t>CAPITAL</t>
  </si>
  <si>
    <t>AND FARM</t>
  </si>
  <si>
    <t>LAND AND</t>
  </si>
  <si>
    <t>LEVY</t>
  </si>
  <si>
    <t>MINING</t>
  </si>
  <si>
    <t>SUPPORT</t>
  </si>
  <si>
    <t>OCCUPANCY</t>
  </si>
  <si>
    <t>AND GUIDANCE</t>
  </si>
  <si>
    <t>SERVICES</t>
  </si>
  <si>
    <t>DEVELOPMENT</t>
  </si>
  <si>
    <t>NATIONS</t>
  </si>
  <si>
    <t>INDIVIDUALS</t>
  </si>
  <si>
    <t>LAND</t>
  </si>
  <si>
    <t>BUILDINGS</t>
  </si>
  <si>
    <t>EQUIPMENT</t>
  </si>
  <si>
    <t>VEHICLES</t>
  </si>
  <si>
    <t>RESIDENTIAL</t>
  </si>
  <si>
    <t xml:space="preserve">OTHER  </t>
  </si>
  <si>
    <t>SPECIAL LEVY</t>
  </si>
  <si>
    <t>CONSOLIDATED EXPENDITURES</t>
  </si>
  <si>
    <t>OBJECT</t>
  </si>
  <si>
    <t>EMPLOYEE</t>
  </si>
  <si>
    <t>SUPPLIES AND</t>
  </si>
  <si>
    <t>SALARIES</t>
  </si>
  <si>
    <t>BENEFITS</t>
  </si>
  <si>
    <t>MATERIALS</t>
  </si>
  <si>
    <t>TOTALS</t>
  </si>
  <si>
    <t>COMMUNITY EDUCATION &amp; SERVICES</t>
  </si>
  <si>
    <t>TRANSPORTATION OF PUPILS</t>
  </si>
  <si>
    <t>OPERATIONS AND MAINTENANCE</t>
  </si>
  <si>
    <t>PAGE 2 OF 2</t>
  </si>
  <si>
    <t>CONSOLIDATED EXPENDITURES BY 2ND LEVEL OBJECT</t>
  </si>
  <si>
    <t>AS A PERCENTAGE OF TOTAL OPERATING FUND EXPENDITURES</t>
  </si>
  <si>
    <t>FUNCTION</t>
  </si>
  <si>
    <t>INSTRUCTION</t>
  </si>
  <si>
    <t>EMPLOYEE BENEFITS AND ALLOWANCES</t>
  </si>
  <si>
    <t>FRAME STUDENT STATISTICS</t>
  </si>
  <si>
    <t xml:space="preserve">PAGE 1 OF 2 </t>
  </si>
  <si>
    <t>NO. OF</t>
  </si>
  <si>
    <t>%  IN DUAL TRACK SCHOOLS</t>
  </si>
  <si>
    <t>F.T.E.</t>
  </si>
  <si>
    <t>ENROLMENTS - HEADCOUNT, FRAME AND ELIGIBLE</t>
  </si>
  <si>
    <t>ENROLMENT</t>
  </si>
  <si>
    <t>FRAME PUPIL / TEACHER RATIOS</t>
  </si>
  <si>
    <t>PUPIL / TEACHER RATIOS</t>
  </si>
  <si>
    <t>INSTRUCTIONAL AND PUPIL SUPPORT SERVICES</t>
  </si>
  <si>
    <t>ANALYSIS OF  TRANSPORTATION EXPENDITURES (CONT'D)</t>
  </si>
  <si>
    <t>ANALYSIS OF EXPENDITURE BY OBJECT</t>
  </si>
  <si>
    <t>INSURANCE</t>
  </si>
  <si>
    <t>OTHER RESOURCE</t>
  </si>
  <si>
    <r>
      <t xml:space="preserve"> FUNCTION 100: REGULAR INSTRUCTION </t>
    </r>
    <r>
      <rPr>
        <b/>
        <sz val="10"/>
        <rFont val="Times New Roman"/>
        <family val="1"/>
      </rPr>
      <t>(CONT'D)</t>
    </r>
  </si>
  <si>
    <r>
      <t xml:space="preserve"> FUNCTION 200: EXCEPTIONAL </t>
    </r>
    <r>
      <rPr>
        <b/>
        <sz val="10"/>
        <rFont val="Times New Roman"/>
        <family val="1"/>
      </rPr>
      <t>(CONT'D)</t>
    </r>
  </si>
  <si>
    <r>
      <t xml:space="preserve"> FUNCTION 600: </t>
    </r>
    <r>
      <rPr>
        <b/>
        <sz val="10"/>
        <rFont val="Times New Roman"/>
        <family val="1"/>
      </rPr>
      <t>(CONT'D)</t>
    </r>
  </si>
  <si>
    <r>
      <t xml:space="preserve">FUNCTION 600: INSTRUCTIONAL &amp; PUPIL SUPPORT SERVICES </t>
    </r>
    <r>
      <rPr>
        <b/>
        <sz val="10"/>
        <rFont val="Times New Roman"/>
        <family val="1"/>
      </rPr>
      <t>(CONT'D)</t>
    </r>
  </si>
  <si>
    <r>
      <t xml:space="preserve"> FUNCTION 700: TRANSPORTATION </t>
    </r>
    <r>
      <rPr>
        <b/>
        <sz val="10"/>
        <rFont val="Times New Roman"/>
        <family val="1"/>
      </rPr>
      <t>(CONT'D)</t>
    </r>
  </si>
  <si>
    <r>
      <t xml:space="preserve"> FUNCTION 800: </t>
    </r>
    <r>
      <rPr>
        <b/>
        <sz val="10"/>
        <rFont val="Times New Roman"/>
        <family val="1"/>
      </rPr>
      <t>(CONT'D)</t>
    </r>
  </si>
  <si>
    <t>DIVISIONAL</t>
  </si>
  <si>
    <t>NEEDS IN REGULAR CLASSES</t>
  </si>
  <si>
    <t>STUDENTS WITH SPECIAL</t>
  </si>
  <si>
    <t>DIVISIONAL ADMINISTRATION</t>
  </si>
  <si>
    <t xml:space="preserve"> FUNCTION 500: DIVISIONAL ADMINISTRATION</t>
  </si>
  <si>
    <r>
      <t xml:space="preserve"> FUNCTION 500: </t>
    </r>
    <r>
      <rPr>
        <b/>
        <sz val="10"/>
        <rFont val="Times New Roman"/>
        <family val="1"/>
      </rPr>
      <t>(CONT'D)</t>
    </r>
  </si>
  <si>
    <t>PRE-KINDERGARTEN</t>
  </si>
  <si>
    <t xml:space="preserve">N/A </t>
  </si>
  <si>
    <t>ACTUAL</t>
  </si>
  <si>
    <t>ESTIMATE</t>
  </si>
  <si>
    <t>SENIOR YEARS</t>
  </si>
  <si>
    <t>EXPENDITURE</t>
  </si>
  <si>
    <t>(1)</t>
  </si>
  <si>
    <t>- 10 -</t>
  </si>
  <si>
    <t>PER RESIDENT</t>
  </si>
  <si>
    <t>STATISTICAL SUMMARY</t>
  </si>
  <si>
    <t>TRANSPORTED</t>
  </si>
  <si>
    <t>CURRICULAR</t>
  </si>
  <si>
    <t>INFORMATION</t>
  </si>
  <si>
    <t>EARLY</t>
  </si>
  <si>
    <t>BEHAVIOUR</t>
  </si>
  <si>
    <t>INTERVENTION</t>
  </si>
  <si>
    <t>PAGE 1 OF 5</t>
  </si>
  <si>
    <t>PAGE 2 OF 5</t>
  </si>
  <si>
    <t>PAGE 3 OF 5</t>
  </si>
  <si>
    <t>PAGE 4 OF 5</t>
  </si>
  <si>
    <t>PAGE 5 OF 5</t>
  </si>
  <si>
    <t>ABORIGINAL</t>
  </si>
  <si>
    <t>ACADEMIC</t>
  </si>
  <si>
    <t>PROGRAMS</t>
  </si>
  <si>
    <t>LITERACY</t>
  </si>
  <si>
    <t>(Grants-</t>
  </si>
  <si>
    <t>in-Lieu)</t>
  </si>
  <si>
    <r>
      <t xml:space="preserve">EXPENSES </t>
    </r>
    <r>
      <rPr>
        <b/>
        <vertAlign val="superscript"/>
        <sz val="11"/>
        <rFont val="Times New Roman"/>
        <family val="1"/>
      </rPr>
      <t>(1)</t>
    </r>
  </si>
  <si>
    <r>
      <t xml:space="preserve">TRANSFERS </t>
    </r>
    <r>
      <rPr>
        <b/>
        <vertAlign val="superscript"/>
        <sz val="11"/>
        <rFont val="Times New Roman"/>
        <family val="1"/>
      </rPr>
      <t>(2)</t>
    </r>
  </si>
  <si>
    <r>
      <t>EXPENDITURES</t>
    </r>
    <r>
      <rPr>
        <b/>
        <sz val="11"/>
        <rFont val="Times New Roman"/>
        <family val="1"/>
      </rPr>
      <t xml:space="preserve"> </t>
    </r>
    <r>
      <rPr>
        <b/>
        <vertAlign val="superscript"/>
        <sz val="11"/>
        <rFont val="Times New Roman"/>
        <family val="1"/>
      </rPr>
      <t>(3)</t>
    </r>
  </si>
  <si>
    <r>
      <t xml:space="preserve">SINGLE TRACK </t>
    </r>
    <r>
      <rPr>
        <b/>
        <vertAlign val="superscript"/>
        <sz val="11"/>
        <rFont val="Times New Roman"/>
        <family val="1"/>
      </rPr>
      <t>(1)</t>
    </r>
  </si>
  <si>
    <r>
      <t xml:space="preserve">DUAL TRACK </t>
    </r>
    <r>
      <rPr>
        <b/>
        <vertAlign val="superscript"/>
        <sz val="11"/>
        <rFont val="Times New Roman"/>
        <family val="1"/>
      </rPr>
      <t>(2)</t>
    </r>
  </si>
  <si>
    <r>
      <t xml:space="preserve">ELIGIBLE </t>
    </r>
    <r>
      <rPr>
        <b/>
        <vertAlign val="superscript"/>
        <sz val="11"/>
        <rFont val="Times New Roman"/>
        <family val="1"/>
      </rPr>
      <t>(3)</t>
    </r>
  </si>
  <si>
    <r>
      <t xml:space="preserve">FRAME </t>
    </r>
    <r>
      <rPr>
        <b/>
        <vertAlign val="superscript"/>
        <sz val="11"/>
        <rFont val="Times New Roman"/>
        <family val="1"/>
      </rPr>
      <t>(2)</t>
    </r>
  </si>
  <si>
    <r>
      <t xml:space="preserve">INSTRUCTION </t>
    </r>
    <r>
      <rPr>
        <b/>
        <vertAlign val="superscript"/>
        <sz val="11"/>
        <rFont val="Times New Roman"/>
        <family val="1"/>
      </rPr>
      <t>(1)</t>
    </r>
  </si>
  <si>
    <r>
      <t xml:space="preserve">EDUCATOR </t>
    </r>
    <r>
      <rPr>
        <b/>
        <vertAlign val="superscript"/>
        <sz val="11"/>
        <rFont val="Times New Roman"/>
        <family val="1"/>
      </rPr>
      <t>(2)</t>
    </r>
  </si>
  <si>
    <r>
      <t xml:space="preserve">HEADCOUNT </t>
    </r>
    <r>
      <rPr>
        <b/>
        <vertAlign val="superscript"/>
        <sz val="11"/>
        <rFont val="Times New Roman"/>
        <family val="1"/>
      </rPr>
      <t>(1)</t>
    </r>
  </si>
  <si>
    <r>
      <t xml:space="preserve">SINGLE TRACK SCHOOLS </t>
    </r>
    <r>
      <rPr>
        <b/>
        <vertAlign val="superscript"/>
        <sz val="11"/>
        <rFont val="Times New Roman"/>
        <family val="1"/>
      </rPr>
      <t>(1)</t>
    </r>
  </si>
  <si>
    <r>
      <t xml:space="preserve">DUAL TRACK SCHOOLS </t>
    </r>
    <r>
      <rPr>
        <b/>
        <vertAlign val="superscript"/>
        <sz val="11"/>
        <rFont val="Times New Roman"/>
        <family val="1"/>
      </rPr>
      <t>(1)</t>
    </r>
  </si>
  <si>
    <r>
      <t xml:space="preserve">GIFTED EDUCATION </t>
    </r>
    <r>
      <rPr>
        <b/>
        <vertAlign val="superscript"/>
        <sz val="11"/>
        <rFont val="Times New Roman"/>
        <family val="1"/>
      </rPr>
      <t>(1)</t>
    </r>
  </si>
  <si>
    <r>
      <t xml:space="preserve">PROGRAM </t>
    </r>
    <r>
      <rPr>
        <b/>
        <vertAlign val="superscript"/>
        <sz val="11"/>
        <rFont val="Times New Roman"/>
        <family val="1"/>
      </rPr>
      <t>(1)</t>
    </r>
  </si>
  <si>
    <r>
      <t xml:space="preserve">REVENUE </t>
    </r>
    <r>
      <rPr>
        <b/>
        <vertAlign val="superscript"/>
        <sz val="11"/>
        <rFont val="Times New Roman"/>
        <family val="1"/>
      </rPr>
      <t>(2)</t>
    </r>
  </si>
  <si>
    <r>
      <t xml:space="preserve">REVENUE </t>
    </r>
    <r>
      <rPr>
        <b/>
        <vertAlign val="superscript"/>
        <sz val="11"/>
        <rFont val="Times New Roman"/>
        <family val="1"/>
      </rPr>
      <t>(3)</t>
    </r>
  </si>
  <si>
    <r>
      <t xml:space="preserve">EDUCATION SUPPORT LEVY </t>
    </r>
    <r>
      <rPr>
        <b/>
        <vertAlign val="superscript"/>
        <sz val="11"/>
        <rFont val="Times New Roman"/>
        <family val="1"/>
      </rPr>
      <t>(1)</t>
    </r>
  </si>
  <si>
    <r>
      <t xml:space="preserve">MILL RATE </t>
    </r>
    <r>
      <rPr>
        <b/>
        <vertAlign val="superscript"/>
        <sz val="11"/>
        <rFont val="Times New Roman"/>
        <family val="1"/>
      </rPr>
      <t>(1)</t>
    </r>
  </si>
  <si>
    <r>
      <t xml:space="preserve">RESIDENT PUPIL </t>
    </r>
    <r>
      <rPr>
        <b/>
        <vertAlign val="superscript"/>
        <sz val="11"/>
        <rFont val="Times New Roman"/>
        <family val="1"/>
      </rPr>
      <t>(1)</t>
    </r>
  </si>
  <si>
    <r>
      <t xml:space="preserve">NEEDS </t>
    </r>
    <r>
      <rPr>
        <b/>
        <vertAlign val="superscript"/>
        <sz val="11"/>
        <rFont val="Times New Roman"/>
        <family val="1"/>
      </rPr>
      <t>(2)</t>
    </r>
  </si>
  <si>
    <r>
      <t xml:space="preserve">AT RISK </t>
    </r>
    <r>
      <rPr>
        <b/>
        <vertAlign val="superscript"/>
        <sz val="11"/>
        <rFont val="Times New Roman"/>
        <family val="1"/>
      </rPr>
      <t>(3)</t>
    </r>
  </si>
  <si>
    <r>
      <t xml:space="preserve">CATEGORICAL </t>
    </r>
    <r>
      <rPr>
        <b/>
        <vertAlign val="superscript"/>
        <sz val="11"/>
        <rFont val="Times New Roman"/>
        <family val="1"/>
      </rPr>
      <t>(1)</t>
    </r>
  </si>
  <si>
    <r>
      <t xml:space="preserve">SUPPORT </t>
    </r>
    <r>
      <rPr>
        <b/>
        <vertAlign val="superscript"/>
        <sz val="11"/>
        <rFont val="Times New Roman"/>
        <family val="1"/>
      </rPr>
      <t>(2)</t>
    </r>
  </si>
  <si>
    <r>
      <t xml:space="preserve">PER PUPIL </t>
    </r>
    <r>
      <rPr>
        <b/>
        <vertAlign val="superscript"/>
        <sz val="11"/>
        <rFont val="Times New Roman"/>
        <family val="1"/>
      </rPr>
      <t>(1)</t>
    </r>
  </si>
  <si>
    <t>AND SERVICES</t>
  </si>
  <si>
    <t>ADULT LEARNING</t>
  </si>
  <si>
    <t>PAGE 1 OF 17</t>
  </si>
  <si>
    <t>PAGE 2 OF 17</t>
  </si>
  <si>
    <t>PAGE 3 OF 17</t>
  </si>
  <si>
    <t>PAGE 4 OF 17</t>
  </si>
  <si>
    <t>PAGE 5 OF 17</t>
  </si>
  <si>
    <t>PAGE 6 OF 17</t>
  </si>
  <si>
    <t>PAGE 7 OF 17</t>
  </si>
  <si>
    <t>PAGE 8 OF 17</t>
  </si>
  <si>
    <t>PAGE 17 OF 17</t>
  </si>
  <si>
    <t>PAGE 16 OF 17</t>
  </si>
  <si>
    <t>PAGE 15 OF 17</t>
  </si>
  <si>
    <t>PAGE 14 OF 17</t>
  </si>
  <si>
    <t>PAGE 13 OF 17</t>
  </si>
  <si>
    <t>PAGE 12 OF 17</t>
  </si>
  <si>
    <t>PAGE 11 OF 17</t>
  </si>
  <si>
    <t>PAGE 10 OF 17</t>
  </si>
  <si>
    <t>PAGE 9 OF 17</t>
  </si>
  <si>
    <t>NON K-S4</t>
  </si>
  <si>
    <r>
      <t xml:space="preserve">&amp; SERVICES </t>
    </r>
    <r>
      <rPr>
        <b/>
        <vertAlign val="superscript"/>
        <sz val="11"/>
        <rFont val="Times New Roman"/>
        <family val="1"/>
      </rPr>
      <t>(4)</t>
    </r>
  </si>
  <si>
    <r>
      <t xml:space="preserve">COSTS </t>
    </r>
    <r>
      <rPr>
        <b/>
        <vertAlign val="superscript"/>
        <sz val="11"/>
        <rFont val="Times New Roman"/>
        <family val="1"/>
      </rPr>
      <t>(5)</t>
    </r>
  </si>
  <si>
    <t>ADULT LEARNING CENTRES</t>
  </si>
  <si>
    <t>ACHIEVEMENT</t>
  </si>
  <si>
    <r>
      <t xml:space="preserve">SUPPORT </t>
    </r>
    <r>
      <rPr>
        <b/>
        <vertAlign val="superscript"/>
        <sz val="11"/>
        <rFont val="Times New Roman"/>
        <family val="1"/>
      </rPr>
      <t>(1)</t>
    </r>
  </si>
  <si>
    <t>AND OTHER</t>
  </si>
  <si>
    <t>- 13 -</t>
  </si>
  <si>
    <t>- 12 -</t>
  </si>
  <si>
    <t>SQ. FT. PER</t>
  </si>
  <si>
    <r>
      <t xml:space="preserve">SQ. FT. </t>
    </r>
    <r>
      <rPr>
        <b/>
        <vertAlign val="superscript"/>
        <sz val="11"/>
        <rFont val="Times New Roman"/>
        <family val="1"/>
      </rPr>
      <t>(1)</t>
    </r>
  </si>
  <si>
    <r>
      <t xml:space="preserve">PUPIL </t>
    </r>
    <r>
      <rPr>
        <b/>
        <vertAlign val="superscript"/>
        <sz val="11"/>
        <rFont val="Times New Roman"/>
        <family val="1"/>
      </rPr>
      <t>(2)</t>
    </r>
  </si>
  <si>
    <t>INSTRUCTIONAL</t>
  </si>
  <si>
    <t>SCHOOLS</t>
  </si>
  <si>
    <t>FUNDING OF</t>
  </si>
  <si>
    <t>FUNDING OF SCHOOLS PROGRAM (CONT'D)</t>
  </si>
  <si>
    <t>FUNDING OF SCHOOLS PROGRAM</t>
  </si>
  <si>
    <t>TOTAL FUNDING</t>
  </si>
  <si>
    <t>OF SCHOOLS</t>
  </si>
  <si>
    <r>
      <t xml:space="preserve">NEEDS </t>
    </r>
    <r>
      <rPr>
        <b/>
        <vertAlign val="superscript"/>
        <sz val="11"/>
        <rFont val="Times New Roman"/>
        <family val="1"/>
      </rPr>
      <t>(1)</t>
    </r>
  </si>
  <si>
    <t>TECHNOLOGY EDUCATION</t>
  </si>
  <si>
    <t>CONTINUING</t>
  </si>
  <si>
    <t>REPAIRS</t>
  </si>
  <si>
    <t>SPARSITY</t>
  </si>
  <si>
    <t>EQUALIZATION</t>
  </si>
  <si>
    <t xml:space="preserve"> BEAUTIFUL PLAINS</t>
  </si>
  <si>
    <t xml:space="preserve"> BORDER LAND</t>
  </si>
  <si>
    <t xml:space="preserve"> BRANDON</t>
  </si>
  <si>
    <t xml:space="preserve"> EVERGREEN</t>
  </si>
  <si>
    <t xml:space="preserve"> FLIN FLON</t>
  </si>
  <si>
    <t xml:space="preserve"> FORT LA BOSSE</t>
  </si>
  <si>
    <t xml:space="preserve"> FRONTIER</t>
  </si>
  <si>
    <t xml:space="preserve"> GARDEN VALLEY</t>
  </si>
  <si>
    <t xml:space="preserve"> HANOVER</t>
  </si>
  <si>
    <t xml:space="preserve"> INTERLAKE</t>
  </si>
  <si>
    <t xml:space="preserve"> KELSEY</t>
  </si>
  <si>
    <t xml:space="preserve"> LAKESHORE</t>
  </si>
  <si>
    <t xml:space="preserve"> LORD SELKIRK</t>
  </si>
  <si>
    <t xml:space="preserve"> LOUIS RIEL</t>
  </si>
  <si>
    <t xml:space="preserve"> MOUNTAIN VIEW</t>
  </si>
  <si>
    <t xml:space="preserve"> MYSTERY LAKE</t>
  </si>
  <si>
    <t xml:space="preserve"> PARK WEST</t>
  </si>
  <si>
    <t xml:space="preserve"> PEMBINA TRAILS</t>
  </si>
  <si>
    <t xml:space="preserve"> PINE CREEK</t>
  </si>
  <si>
    <t xml:space="preserve"> PORTAGE LA PRAIRIE</t>
  </si>
  <si>
    <t xml:space="preserve"> PRAIRIE ROSE</t>
  </si>
  <si>
    <t xml:space="preserve"> PRAIRIE SPIRIT</t>
  </si>
  <si>
    <t xml:space="preserve"> RED RIVER VALLEY</t>
  </si>
  <si>
    <t xml:space="preserve"> RIVER EAST TRANSCONA</t>
  </si>
  <si>
    <t xml:space="preserve"> ROLLING RIVER</t>
  </si>
  <si>
    <t xml:space="preserve"> SEINE RIVER</t>
  </si>
  <si>
    <t xml:space="preserve"> SEVEN OAKS</t>
  </si>
  <si>
    <t xml:space="preserve"> SOUTHWEST HORIZON</t>
  </si>
  <si>
    <t xml:space="preserve"> ST. JAMES-ASSINIBOIA</t>
  </si>
  <si>
    <t xml:space="preserve"> SUNRISE</t>
  </si>
  <si>
    <t xml:space="preserve"> SWAN VALLEY</t>
  </si>
  <si>
    <t xml:space="preserve"> TURTLE MOUNTAIN</t>
  </si>
  <si>
    <t xml:space="preserve"> TURTLE RIVER</t>
  </si>
  <si>
    <t xml:space="preserve"> WESTERN</t>
  </si>
  <si>
    <t xml:space="preserve"> WINNIPEG</t>
  </si>
  <si>
    <t xml:space="preserve"> PROVINCE</t>
  </si>
  <si>
    <t xml:space="preserve"> PINE FALLS</t>
  </si>
  <si>
    <t xml:space="preserve"> WHITESHELL</t>
  </si>
  <si>
    <t xml:space="preserve"> WPG. TECHNICAL COLLEGE</t>
  </si>
  <si>
    <t xml:space="preserve"> D.S.F.M.</t>
  </si>
  <si>
    <r>
      <t xml:space="preserve">TRANSFERS </t>
    </r>
    <r>
      <rPr>
        <b/>
        <vertAlign val="superscript"/>
        <sz val="11"/>
        <rFont val="Times New Roman"/>
        <family val="1"/>
      </rPr>
      <t>(1)</t>
    </r>
  </si>
  <si>
    <t>2003/2004 BUDGET</t>
  </si>
  <si>
    <t>MEDIA CENTRE</t>
  </si>
  <si>
    <t xml:space="preserve"> ANALYSIS OF OPERATIONS AND MAINTENANCE EXPENDITURES FOR SCHOOL BUILDINGS</t>
  </si>
  <si>
    <t xml:space="preserve"> L.G.D. OF PINAWA</t>
  </si>
  <si>
    <t xml:space="preserve"> NOT IN ANY DIVISION</t>
  </si>
  <si>
    <t xml:space="preserve"> DIVISION/DISTRICT TOTAL</t>
  </si>
  <si>
    <t>FIELD TRIPS</t>
  </si>
  <si>
    <t>EXPENSES</t>
  </si>
  <si>
    <t>OPERATIONS &amp;</t>
  </si>
  <si>
    <t>CURRICULUM</t>
  </si>
  <si>
    <t>FUNCTION 500</t>
  </si>
  <si>
    <t>PROGRAM 605</t>
  </si>
  <si>
    <t>PROGRAM 710</t>
  </si>
  <si>
    <t>PROGRAM 810</t>
  </si>
  <si>
    <t>CONSULTING /</t>
  </si>
  <si>
    <t>LESS:</t>
  </si>
  <si>
    <t>LIABILITY</t>
  </si>
  <si>
    <t>PORTION OF</t>
  </si>
  <si>
    <t>SELF-FUNDED</t>
  </si>
  <si>
    <t>ADMIN.</t>
  </si>
  <si>
    <t xml:space="preserve"> &amp; ADMIN.</t>
  </si>
  <si>
    <t>CENTRES</t>
  </si>
  <si>
    <t>PLUS</t>
  </si>
  <si>
    <t>TO</t>
  </si>
  <si>
    <t>AS % OF</t>
  </si>
  <si>
    <t>LESS ADULT</t>
  </si>
  <si>
    <t>LEARNING</t>
  </si>
  <si>
    <t xml:space="preserve"> FUNCTION 300: ADULT LEARNING CENTRES</t>
  </si>
  <si>
    <r>
      <t xml:space="preserve"> INFORMATION TECHNOLOGY EXPENDITURES </t>
    </r>
    <r>
      <rPr>
        <b/>
        <vertAlign val="superscript"/>
        <sz val="12"/>
        <rFont val="Times New Roman"/>
        <family val="1"/>
      </rPr>
      <t>(1)</t>
    </r>
  </si>
  <si>
    <t>LOCAL TAXATION AND ASSESSMENT PER RESIDENT PUPIL</t>
  </si>
  <si>
    <t xml:space="preserve">   - CHURCHILL</t>
  </si>
  <si>
    <t xml:space="preserve">   - FRONTIER</t>
  </si>
  <si>
    <t xml:space="preserve">   - SNOW LAKE</t>
  </si>
  <si>
    <t xml:space="preserve">   - LYNN LAKE</t>
  </si>
  <si>
    <t xml:space="preserve">   - LEAF RAPIDS</t>
  </si>
  <si>
    <t xml:space="preserve"> TOTAL FRONTIER</t>
  </si>
  <si>
    <t xml:space="preserve"> DIVISION / DISTRICT:</t>
  </si>
  <si>
    <t xml:space="preserve"> FRONTIER;</t>
  </si>
  <si>
    <t xml:space="preserve">   - MIDLAND</t>
  </si>
  <si>
    <t xml:space="preserve">   - WHITE HORSE PLAIN</t>
  </si>
  <si>
    <t xml:space="preserve"> TOTAL PRAIRIE ROSE</t>
  </si>
  <si>
    <t xml:space="preserve">   - MORRIS-MACDONALD</t>
  </si>
  <si>
    <t xml:space="preserve"> TOTAL RED RIVER VALLEY</t>
  </si>
  <si>
    <t xml:space="preserve"> PRAIRIE ROSE:</t>
  </si>
  <si>
    <t xml:space="preserve"> RED RIVER VALLEY:</t>
  </si>
  <si>
    <t>TOTAL PORTIONED ASSESSMENT, SPECIAL LEVY AND DIFFERENTIAL MILL RATES</t>
  </si>
  <si>
    <t>MILL RATE</t>
  </si>
  <si>
    <r>
      <t xml:space="preserve">    - OLD DIVISION / DISTRICT </t>
    </r>
    <r>
      <rPr>
        <b/>
        <vertAlign val="superscript"/>
        <sz val="11"/>
        <rFont val="Times New Roman"/>
        <family val="1"/>
      </rPr>
      <t>(1)</t>
    </r>
  </si>
  <si>
    <t xml:space="preserve">(2) </t>
  </si>
  <si>
    <t xml:space="preserve">  TRUSTEES REMUNERATION</t>
  </si>
  <si>
    <t xml:space="preserve">  EXECUTIVE MANAGERIAL, &amp; SUPERVISORY</t>
  </si>
  <si>
    <t xml:space="preserve">  INSTRUCTIONAL - TEACHING</t>
  </si>
  <si>
    <t xml:space="preserve">  INSTRUCTIONAL - OTHER</t>
  </si>
  <si>
    <t xml:space="preserve">  TECHNICAL, SPECIALIZED AND SERVICE</t>
  </si>
  <si>
    <t xml:space="preserve">  SECRETARIAL, CLERICAL AND OTHER</t>
  </si>
  <si>
    <t xml:space="preserve">  CLINICIAN</t>
  </si>
  <si>
    <t xml:space="preserve">  INFORMATION TECHNOLOGY</t>
  </si>
  <si>
    <t xml:space="preserve">  TOTAL SALARIES</t>
  </si>
  <si>
    <t xml:space="preserve">  PROFESSIONAL, TECHNICAL &amp; SPECIALIZED</t>
  </si>
  <si>
    <t xml:space="preserve">  COMMUNICATIONS</t>
  </si>
  <si>
    <t xml:space="preserve">  UTILITY SERVICES</t>
  </si>
  <si>
    <t xml:space="preserve">  TRAVEL AND SUBSISTENCE</t>
  </si>
  <si>
    <t xml:space="preserve">  TRANSPORTATION OF PUPILS</t>
  </si>
  <si>
    <t xml:space="preserve">  TUITION</t>
  </si>
  <si>
    <t xml:space="preserve">  PRINTING AND BINDING</t>
  </si>
  <si>
    <t xml:space="preserve">  INSURANCE AND BOND PREMIUMS</t>
  </si>
  <si>
    <t xml:space="preserve">  MAINTENANCE AND REPAIR SERVICES</t>
  </si>
  <si>
    <t xml:space="preserve">  RENTALS</t>
  </si>
  <si>
    <t xml:space="preserve">  TAXES</t>
  </si>
  <si>
    <t xml:space="preserve">  ADVERTISING</t>
  </si>
  <si>
    <t xml:space="preserve">  DUES AND FEES</t>
  </si>
  <si>
    <t xml:space="preserve">  PROFESSIONAL AND STAFF DEVELOPMENT</t>
  </si>
  <si>
    <t xml:space="preserve">  INFORMATION TECHNOLOGY SERVICES</t>
  </si>
  <si>
    <t xml:space="preserve">  TOTAL SERVICES</t>
  </si>
  <si>
    <t>SUPPLIES AND EQUIPMENT</t>
  </si>
  <si>
    <t xml:space="preserve">  SUPPLIES</t>
  </si>
  <si>
    <t xml:space="preserve">  CURRICULAR AND MEDIA MATERIALS</t>
  </si>
  <si>
    <t xml:space="preserve">  MINOR EQUIPMENT</t>
  </si>
  <si>
    <t xml:space="preserve">  INVENTORY ADJUSTMENT</t>
  </si>
  <si>
    <t xml:space="preserve">  INFORMATION TECHNOLOGY EQUIPMENT</t>
  </si>
  <si>
    <t xml:space="preserve">  TOTAL SUPPLIES AND EQUIPMENT</t>
  </si>
  <si>
    <t xml:space="preserve">  DEBT SERVICES</t>
  </si>
  <si>
    <t xml:space="preserve">  OTHER GOVERNMENT AUTHORITIES</t>
  </si>
  <si>
    <t xml:space="preserve">  TOTAL TRANSFERS</t>
  </si>
  <si>
    <t>PROVINCE</t>
  </si>
  <si>
    <t>AMALGAMATING</t>
  </si>
  <si>
    <t>DIVISION</t>
  </si>
  <si>
    <t>LIBRARY /</t>
  </si>
  <si>
    <t xml:space="preserve">   - DUCK MOUNTAIN (partial)</t>
  </si>
  <si>
    <t xml:space="preserve">   - RED RIVER (partial)</t>
  </si>
  <si>
    <t>PAGE 1 0F 2</t>
  </si>
  <si>
    <t>PAGE 2 0F 2</t>
  </si>
  <si>
    <t>ADJUSTED</t>
  </si>
  <si>
    <t>(from page 3)</t>
  </si>
  <si>
    <t>(from page 47)</t>
  </si>
  <si>
    <t>(from page 61)</t>
  </si>
  <si>
    <t>CALCULATION OF EXPENDITURE BASE AND ADMINISTRATION PERCENTAGE</t>
  </si>
  <si>
    <t>TOTAL DEFINED ADMINISTRATION EXPENDITURES</t>
  </si>
  <si>
    <t xml:space="preserve"> WPG. TECHNICAL COLL.</t>
  </si>
  <si>
    <r>
      <t xml:space="preserve">GUARANTEE </t>
    </r>
    <r>
      <rPr>
        <b/>
        <vertAlign val="superscript"/>
        <sz val="11"/>
        <rFont val="Times New Roman"/>
        <family val="1"/>
      </rPr>
      <t>(2)</t>
    </r>
  </si>
  <si>
    <r>
      <t xml:space="preserve">SUPPORT </t>
    </r>
    <r>
      <rPr>
        <b/>
        <vertAlign val="superscript"/>
        <sz val="11"/>
        <rFont val="Times New Roman"/>
        <family val="1"/>
      </rPr>
      <t>(3)</t>
    </r>
  </si>
  <si>
    <t>CURRICULUM CONSULTING AND</t>
  </si>
  <si>
    <r>
      <t xml:space="preserve">(from page 32) </t>
    </r>
    <r>
      <rPr>
        <b/>
        <vertAlign val="superscript"/>
        <sz val="11"/>
        <rFont val="Times New Roman"/>
        <family val="1"/>
      </rPr>
      <t>(5)</t>
    </r>
  </si>
  <si>
    <r>
      <t xml:space="preserve">FUNCTION 300 </t>
    </r>
    <r>
      <rPr>
        <b/>
        <vertAlign val="superscript"/>
        <sz val="11"/>
        <rFont val="Times New Roman"/>
        <family val="1"/>
      </rPr>
      <t>(1)</t>
    </r>
  </si>
  <si>
    <t>2004/2005 BUDGET</t>
  </si>
  <si>
    <r>
      <t xml:space="preserve">EXPENDITURES </t>
    </r>
    <r>
      <rPr>
        <b/>
        <vertAlign val="superscript"/>
        <sz val="10"/>
        <rFont val="Times New Roman"/>
        <family val="1"/>
      </rPr>
      <t xml:space="preserve">(1)                                                   </t>
    </r>
  </si>
  <si>
    <r>
      <t>(1)</t>
    </r>
    <r>
      <rPr>
        <sz val="11"/>
        <rFont val="Times New Roman"/>
        <family val="1"/>
      </rPr>
      <t xml:space="preserve">  Pupils taught in schools, whether or not they are counted for grant purposes.</t>
    </r>
  </si>
  <si>
    <r>
      <t>(2)</t>
    </r>
    <r>
      <rPr>
        <sz val="11"/>
        <rFont val="Times New Roman"/>
        <family val="1"/>
      </rPr>
      <t xml:space="preserve">  The total number of pupils enrolled in schools adjusted for full time equivalence (F.T.E.).  Full time equivalent means pupils are</t>
    </r>
  </si>
  <si>
    <t xml:space="preserve">      counted on the basis of time attending school - eg. Kindergarten as 1/2.  This total is the same as reported on page 7.</t>
  </si>
  <si>
    <t>SEP.  30, 2003</t>
  </si>
  <si>
    <t>SEP.  30, 2004</t>
  </si>
  <si>
    <t>SEP.  30, 2002</t>
  </si>
  <si>
    <t>ACTUAL AND ESTIMATES AS OF SEPTEMBER 30</t>
  </si>
  <si>
    <r>
      <t>(3)</t>
    </r>
    <r>
      <rPr>
        <sz val="11"/>
        <rFont val="Times New Roman"/>
        <family val="1"/>
      </rPr>
      <t xml:space="preserve">  Provincially supported pupils (actual September 30, 2003 for 2004/05 and actual September 30, 2002 for 2003/04).</t>
    </r>
  </si>
  <si>
    <r>
      <t>(1)</t>
    </r>
    <r>
      <rPr>
        <sz val="11"/>
        <rFont val="Times New Roman"/>
        <family val="1"/>
      </rPr>
      <t xml:space="preserve">  Based on object code 330 instructional-teaching personnel and F.T.E. students in Function 100.  Included are teachers in physical</t>
    </r>
  </si>
  <si>
    <t xml:space="preserve">      education, music, ESL, etc. in addition to regular classroom teachers.  School-based administrative personnel are excluded.</t>
  </si>
  <si>
    <t xml:space="preserve">      administrative staff - eg. department heads, coordinators, principals and vice-principals - and K-S4 F.T.E. enrolment.  Division </t>
  </si>
  <si>
    <r>
      <t xml:space="preserve">  RECHARGE </t>
    </r>
    <r>
      <rPr>
        <vertAlign val="superscript"/>
        <sz val="11"/>
        <rFont val="Times New Roman"/>
        <family val="1"/>
      </rPr>
      <t>(1)</t>
    </r>
  </si>
  <si>
    <r>
      <t>(1)</t>
    </r>
    <r>
      <rPr>
        <sz val="11"/>
        <rFont val="Times New Roman"/>
        <family val="1"/>
      </rPr>
      <t xml:space="preserve"> Reallocation of administration costs associated with Adult Learning Centre operations from Function 500 to Function 300.</t>
    </r>
  </si>
  <si>
    <t>Reallocation of administration costs associated with Adult Learning Centre operations from Function 500 to Function 300.</t>
  </si>
  <si>
    <t>(2)</t>
  </si>
  <si>
    <t>Health and Education Support Levy.</t>
  </si>
  <si>
    <r>
      <t>(2)</t>
    </r>
    <r>
      <rPr>
        <sz val="11"/>
        <rFont val="Times New Roman"/>
        <family val="1"/>
      </rPr>
      <t xml:space="preserve">  Operating fund transfers are payments to other school divisions, organizations and individuals.  These are removed to provide more</t>
    </r>
  </si>
  <si>
    <t xml:space="preserve">      accurate per pupil costs.</t>
  </si>
  <si>
    <r>
      <t>(3)</t>
    </r>
    <r>
      <rPr>
        <sz val="11"/>
        <rFont val="Times New Roman"/>
        <family val="1"/>
      </rPr>
      <t xml:space="preserve">  As reported on pages 10 and 13 (on a provincial basis).</t>
    </r>
  </si>
  <si>
    <r>
      <t>(4)</t>
    </r>
    <r>
      <rPr>
        <sz val="11"/>
        <rFont val="Times New Roman"/>
        <family val="1"/>
      </rPr>
      <t xml:space="preserve">  Expenditures for Adult Learning Centres and Community Education and Services (Functions 300 and 400).</t>
    </r>
  </si>
  <si>
    <r>
      <t>(5)</t>
    </r>
    <r>
      <rPr>
        <sz val="11"/>
        <rFont val="Times New Roman"/>
        <family val="1"/>
      </rPr>
      <t xml:space="preserve">  As reported on page 4.</t>
    </r>
  </si>
  <si>
    <t xml:space="preserve">      per pupil costs.  Also excluded are expenditures on educational services not provided to K-S4 pupils: Function 300 (Adult Learning</t>
  </si>
  <si>
    <t xml:space="preserve">      Centres) and Function 400 (Community Education and Services).</t>
  </si>
  <si>
    <t>DEVELOPMENT ADMINISTRATION</t>
  </si>
  <si>
    <t>June 30 / 04</t>
  </si>
  <si>
    <r>
      <t>(2)</t>
    </r>
    <r>
      <rPr>
        <sz val="11"/>
        <rFont val="Times New Roman"/>
        <family val="1"/>
      </rPr>
      <t xml:space="preserve">  Square footage (as per note above) divided by total F.T.E. enrolment (from page 7).</t>
    </r>
  </si>
  <si>
    <r>
      <t>(1)</t>
    </r>
    <r>
      <rPr>
        <sz val="11"/>
        <rFont val="Times New Roman"/>
        <family val="1"/>
      </rPr>
      <t xml:space="preserve">  Based on area (square footage) of active school buildings as at June 30, 2004.  Includes rented and leased space.</t>
    </r>
  </si>
  <si>
    <r>
      <t>(1)</t>
    </r>
    <r>
      <rPr>
        <sz val="11"/>
        <rFont val="Times New Roman"/>
        <family val="1"/>
      </rPr>
      <t xml:space="preserve">  Excludes information technology expenditures in Function 300 (Adult Learning Centres) and Function 400 (Community Education and</t>
    </r>
  </si>
  <si>
    <t xml:space="preserve">      Services).</t>
  </si>
  <si>
    <r>
      <t>(1)</t>
    </r>
    <r>
      <rPr>
        <sz val="11"/>
        <rFont val="Times New Roman"/>
        <family val="1"/>
      </rPr>
      <t xml:space="preserve">  See appendix for more detail.</t>
    </r>
  </si>
  <si>
    <r>
      <t>(2)</t>
    </r>
    <r>
      <rPr>
        <sz val="11"/>
        <rFont val="Times New Roman"/>
        <family val="1"/>
      </rPr>
      <t xml:space="preserve">  Includes other miscellaneous support (Institutional Programs, Adult Learning Centres, General Support Grant, etc.).</t>
    </r>
  </si>
  <si>
    <r>
      <t>(3)</t>
    </r>
    <r>
      <rPr>
        <sz val="11"/>
        <rFont val="Times New Roman"/>
        <family val="1"/>
      </rPr>
      <t xml:space="preserve">  Includes revenue from other provincial government departments.</t>
    </r>
  </si>
  <si>
    <t>EDUCATION, CITIZENSHIP AND YOUTH</t>
  </si>
  <si>
    <r>
      <t>(1)</t>
    </r>
    <r>
      <rPr>
        <sz val="11"/>
        <rFont val="Times New Roman"/>
        <family val="1"/>
      </rPr>
      <t xml:space="preserve">  Includes transfers to bus reserves.</t>
    </r>
  </si>
  <si>
    <r>
      <t>(1)</t>
    </r>
    <r>
      <rPr>
        <sz val="11"/>
        <rFont val="Times New Roman"/>
        <family val="1"/>
      </rPr>
      <t xml:space="preserve"> Education Support Levy mill rates are 4.56 mills for urban and farm residential property and 16.50 mills for other property.</t>
    </r>
  </si>
  <si>
    <r>
      <t>(1)</t>
    </r>
    <r>
      <rPr>
        <sz val="11"/>
        <rFont val="Times New Roman"/>
        <family val="1"/>
      </rPr>
      <t xml:space="preserve">  Assessment per resident pupil is based on total portioned assessment adjusted for allocations to the D.S.F.M. and corresponds to data</t>
    </r>
  </si>
  <si>
    <t xml:space="preserve">      provided in the calculation of support to school divisions.  Assessment per resident pupil for Flin Flon, Frontier and Mystery Lake</t>
  </si>
  <si>
    <t xml:space="preserve">      within D.S.F.M. boundaries.</t>
  </si>
  <si>
    <r>
      <t>(1)</t>
    </r>
    <r>
      <rPr>
        <sz val="11"/>
        <rFont val="Times New Roman"/>
        <family val="1"/>
      </rPr>
      <t xml:space="preserve">  Mill rates for Flin Flon and Mystery Lake are adjusted for mining revenue.</t>
    </r>
  </si>
  <si>
    <t xml:space="preserve">      rates applied to the previous divisions that comprise these new divisions, see page 53.</t>
  </si>
  <si>
    <r>
      <t>(2)</t>
    </r>
    <r>
      <rPr>
        <sz val="11"/>
        <rFont val="Times New Roman"/>
        <family val="1"/>
      </rPr>
      <t xml:space="preserve">  Under provisions in the Public Schools Act, these divisions will not harmonize mill rates for a period of time.  For the differential mill</t>
    </r>
  </si>
  <si>
    <r>
      <t>(2)</t>
    </r>
    <r>
      <rPr>
        <sz val="11"/>
        <rFont val="Times New Roman"/>
        <family val="1"/>
      </rPr>
      <t xml:space="preserve">  Provided in recognition of the higher costs associated with sparsely populated rural and northern divisions.</t>
    </r>
  </si>
  <si>
    <r>
      <t>(1)</t>
    </r>
    <r>
      <rPr>
        <sz val="11"/>
        <rFont val="Times New Roman"/>
        <family val="1"/>
      </rPr>
      <t xml:space="preserve">  Based on a grant per eligible pupil at September 30, 2003.</t>
    </r>
  </si>
  <si>
    <r>
      <t>(1)</t>
    </r>
    <r>
      <rPr>
        <sz val="11"/>
        <rFont val="Times New Roman"/>
        <family val="1"/>
      </rPr>
      <t xml:space="preserve">  Support for Function 200 Exceptional expenditures less categorical support for special needs.</t>
    </r>
  </si>
  <si>
    <r>
      <t>(1)</t>
    </r>
    <r>
      <rPr>
        <sz val="11"/>
        <rFont val="Times New Roman"/>
        <family val="1"/>
      </rPr>
      <t xml:space="preserve">  Includes vehicle support for school buses.</t>
    </r>
  </si>
  <si>
    <r>
      <t>(3)</t>
    </r>
    <r>
      <rPr>
        <sz val="11"/>
        <rFont val="Times New Roman"/>
        <family val="1"/>
      </rPr>
      <t xml:space="preserve">  Support for expenditures related to At Risk students which may be recorded under Functions 100, 200 and 600.</t>
    </r>
  </si>
  <si>
    <r>
      <t>(2)</t>
    </r>
    <r>
      <rPr>
        <sz val="11"/>
        <rFont val="Times New Roman"/>
        <family val="1"/>
      </rPr>
      <t xml:space="preserve">  Includes support for coordinators, clinicians and level II and III pupils.  Note: total special needs support is $112,394,126.</t>
    </r>
  </si>
  <si>
    <r>
      <t>(1)</t>
    </r>
    <r>
      <rPr>
        <sz val="11"/>
        <rFont val="Times New Roman"/>
        <family val="1"/>
      </rPr>
      <t xml:space="preserve">  All other categorical support not shown elsewhere (eg. Heritage Language, English as a Second Language, Northern Allowance, etc.).</t>
    </r>
  </si>
  <si>
    <r>
      <t>(1)</t>
    </r>
    <r>
      <rPr>
        <sz val="11"/>
        <rFont val="Times New Roman"/>
        <family val="1"/>
      </rPr>
      <t xml:space="preserve">  Equalization is provided to recognize the varying ability of school divisions to meet the cost of unsupported program requirements</t>
    </r>
  </si>
  <si>
    <t xml:space="preserve">      through the property tax base of the school division.</t>
  </si>
  <si>
    <r>
      <t>(3)</t>
    </r>
    <r>
      <rPr>
        <sz val="11"/>
        <rFont val="Times New Roman"/>
        <family val="1"/>
      </rPr>
      <t xml:space="preserve">  Includes School Buildings "D" Support, Environmental Assistance Program, Vocational Equipment and Air Quality Program.</t>
    </r>
  </si>
  <si>
    <t xml:space="preserve">      unamalgamated.</t>
  </si>
  <si>
    <r>
      <t>(2)</t>
    </r>
    <r>
      <rPr>
        <sz val="11"/>
        <rFont val="Times New Roman"/>
        <family val="1"/>
      </rPr>
      <t xml:space="preserve">  A guarantee is provided to ensure amalgamated divisions receive no less funding than they would have received if they were</t>
    </r>
  </si>
  <si>
    <r>
      <t xml:space="preserve">ADMINISTRATION EXPENDITURES </t>
    </r>
    <r>
      <rPr>
        <b/>
        <vertAlign val="superscript"/>
        <sz val="11"/>
        <rFont val="Times New Roman"/>
        <family val="1"/>
      </rPr>
      <t>(1)</t>
    </r>
    <r>
      <rPr>
        <b/>
        <sz val="10"/>
        <rFont val="Times New Roman"/>
        <family val="1"/>
      </rPr>
      <t xml:space="preserve"> 2004/2005 BUDGET</t>
    </r>
  </si>
  <si>
    <t>ADMINISTRATION EXPENDITURES 2004/2005 BUDGET</t>
  </si>
  <si>
    <t xml:space="preserve">      in defined categories to 4% (urban school divisions), 4.5% (rural school divisions) and 5.0% (northern school divisions).  Frontier school</t>
  </si>
  <si>
    <r>
      <t>(1)</t>
    </r>
    <r>
      <rPr>
        <sz val="11"/>
        <rFont val="Times New Roman"/>
        <family val="1"/>
      </rPr>
      <t xml:space="preserve">  90% or more of Regular Instruction enrolment is in one language program.</t>
    </r>
  </si>
  <si>
    <r>
      <t>(2)</t>
    </r>
    <r>
      <rPr>
        <sz val="11"/>
        <rFont val="Times New Roman"/>
        <family val="1"/>
      </rPr>
      <t xml:space="preserve">  No one language program comprises 90% or more of Regular Instruction enrolment.</t>
    </r>
  </si>
  <si>
    <r>
      <t>(1)</t>
    </r>
    <r>
      <rPr>
        <sz val="11"/>
        <rFont val="Times New Roman"/>
        <family val="1"/>
      </rPr>
      <t xml:space="preserve">  No one language program comprises 90% or more of Regular Instruction enrolment.</t>
    </r>
  </si>
  <si>
    <r>
      <t>(1)</t>
    </r>
    <r>
      <rPr>
        <sz val="11"/>
        <rFont val="Times New Roman"/>
        <family val="1"/>
      </rPr>
      <t xml:space="preserve">  90% or more of Regular Instruction enrolment is in one language.</t>
    </r>
  </si>
  <si>
    <r>
      <t>(1)</t>
    </r>
    <r>
      <rPr>
        <sz val="11"/>
        <rFont val="Times New Roman"/>
        <family val="1"/>
      </rPr>
      <t xml:space="preserve">  Does not include generalized enrichment activities undertaken by school divisions.</t>
    </r>
  </si>
  <si>
    <r>
      <t>(1)</t>
    </r>
    <r>
      <rPr>
        <sz val="11"/>
        <rFont val="Times New Roman"/>
        <family val="1"/>
      </rPr>
      <t xml:space="preserve">  In the school division amalgamations, the former division of Duck Mountain was split between the new divisions of Frontier and</t>
    </r>
  </si>
  <si>
    <t xml:space="preserve">      Mountain View and the former division of Red River between Red River Vally and Border Land.</t>
  </si>
  <si>
    <r>
      <t>(2)</t>
    </r>
    <r>
      <rPr>
        <sz val="11"/>
        <rFont val="Times New Roman"/>
        <family val="1"/>
      </rPr>
      <t xml:space="preserve">  Based on total instructional-teaching (excluding Community Education and Adult Learning Centres) as well as school-based</t>
    </r>
  </si>
  <si>
    <t>(3)</t>
  </si>
  <si>
    <t>(4)</t>
  </si>
  <si>
    <r>
      <t>(1)</t>
    </r>
    <r>
      <rPr>
        <sz val="11"/>
        <rFont val="Times New Roman"/>
        <family val="1"/>
      </rPr>
      <t xml:space="preserve">  Effective from fiscal year 2003/2004 on, school divisions are required to limit the proportion of the budget spent on administration expenditures</t>
    </r>
  </si>
  <si>
    <r>
      <t>(2)</t>
    </r>
    <r>
      <rPr>
        <sz val="11"/>
        <rFont val="Times New Roman"/>
        <family val="1"/>
      </rPr>
      <t xml:space="preserve">  For a definition of Divisional Administration, see expenditure definitions, page iii.</t>
    </r>
  </si>
  <si>
    <r>
      <t>(3)</t>
    </r>
    <r>
      <rPr>
        <sz val="11"/>
        <rFont val="Times New Roman"/>
        <family val="1"/>
      </rPr>
      <t xml:space="preserve">  Administration, supervision and coordination of Curriculum Consulting and Development (Function 600, Program 610).</t>
    </r>
  </si>
  <si>
    <r>
      <t>(4)</t>
    </r>
    <r>
      <rPr>
        <sz val="11"/>
        <rFont val="Times New Roman"/>
        <family val="1"/>
      </rPr>
      <t xml:space="preserve">  Administration of Pupil Transportation.  For a definition of Transportation of Pupils, see expenditure definitions, page iii.</t>
    </r>
  </si>
  <si>
    <r>
      <t>(5)</t>
    </r>
    <r>
      <rPr>
        <sz val="11"/>
        <rFont val="Times New Roman"/>
        <family val="1"/>
      </rPr>
      <t xml:space="preserve">  Administration of Operations and Maintenance.  For a definition of Operations and Maintenance, see expenditure definitions, page iii.</t>
    </r>
  </si>
  <si>
    <r>
      <t>(1)</t>
    </r>
    <r>
      <rPr>
        <sz val="11"/>
        <rFont val="Times New Roman"/>
        <family val="1"/>
      </rPr>
      <t xml:space="preserve">  Operating fund transfers (i.e. payments to other school divisions, organizations and individuals) are excluded to provide more accurate</t>
    </r>
  </si>
  <si>
    <t xml:space="preserve">      administrators (Function 500) are excluded.  While this definition is consistent with Statistics Canada's, the provincial ratio may</t>
  </si>
  <si>
    <t xml:space="preserve">      not agree exactly due to different data sources.</t>
  </si>
  <si>
    <t xml:space="preserve">      reflects non-assessed mining properties.  D.F.S.M. assessment per resident pupil is derived on a pro rata basis according to enrolment</t>
  </si>
  <si>
    <t xml:space="preserve">      administration categories exclude administration at the school level (Function 100 - Regular Instruction, Program 110) and special needs </t>
  </si>
  <si>
    <t xml:space="preserve">      administration (Function 200 - Exceptional, Program 210).  This appendix provides an analysis of the defined administration expenditures as a</t>
  </si>
  <si>
    <r>
      <t>(1)</t>
    </r>
    <r>
      <rPr>
        <sz val="11"/>
        <rFont val="Times New Roman"/>
        <family val="1"/>
      </rPr>
      <t xml:space="preserve">  Total operating expenditures as reported on the Statement of Revenues and Expenditures in each school division's budget.</t>
    </r>
  </si>
  <si>
    <t>OPERATING FUND 2004/2005 BUDGET</t>
  </si>
  <si>
    <t>ESTIMATE SEPTEMBER 30, 2004</t>
  </si>
  <si>
    <t>ANALYSIS OF OPERATING FUND REVENUE: 2004/2005 BUDGET</t>
  </si>
  <si>
    <t>CAPITAL FUND 2004/2005 BUDGET</t>
  </si>
  <si>
    <t>FOR THE 2004 TAXATION YEAR</t>
  </si>
  <si>
    <t>2003/04 AND 2004/05 BUDGET</t>
  </si>
  <si>
    <t xml:space="preserve">  SUMMARY OF OPERATING FUND REVENUE: 2004/2005 BUDGET</t>
  </si>
  <si>
    <t>All pages of the FRAME report containing the tables of financial and statistical data are included in this file.</t>
  </si>
  <si>
    <t>In most cases, formulas have been left intact to show how statistics such as percentages and average costs per pupil are derived.</t>
  </si>
  <si>
    <t>Each worksheet tab is numbered to match the corresponding page found in the published document so, for example, to see page 15, just click the worksheet tab named "- 15 -".</t>
  </si>
  <si>
    <t>This file is unprotected so you can manipulate the data, add formulas to do your own calculations and so on.  You can also copy the data to other spreadsheets or copy additional data to this one.  In cases of dispute however, the published FRAME reports and the corresponding files located on the Manitoba Govenment web site remain the final authority.</t>
  </si>
  <si>
    <t>FRAME Report: 2004/05 Budget</t>
  </si>
  <si>
    <t>The cover page, table of contents, forward and introduction, etc. as well as the graphs (e.g. pie charts, bar charts, etc.) are not included.  If you need to see these and do not already have a copy of the report, you can download the PDF version from the same site on which you found this Excel file.</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</si>
</sst>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_)"/>
    <numFmt numFmtId="174" formatCode="0.0%"/>
    <numFmt numFmtId="175" formatCode="#,##0.0_);\(#,##0.0\)"/>
    <numFmt numFmtId="176" formatCode="0.00000_)"/>
    <numFmt numFmtId="177" formatCode="0.0_)"/>
    <numFmt numFmtId="178" formatCode="0.000_)"/>
    <numFmt numFmtId="179" formatCode="dd/mmm/yy_)"/>
    <numFmt numFmtId="180" formatCode="0.0"/>
    <numFmt numFmtId="181" formatCode="#,##0.0"/>
    <numFmt numFmtId="182" formatCode="0.00_)"/>
    <numFmt numFmtId="183" formatCode="#,##0_ ;\-#,##0\ "/>
    <numFmt numFmtId="184" formatCode="_-* #,##0.000_-;\-* #,##0.000_-;_-* &quot;-&quot;??_-;_-@_-"/>
    <numFmt numFmtId="185" formatCode="_-* #,##0.0_-;\-* #,##0.0_-;_-* &quot;-&quot;??_-;_-@_-"/>
    <numFmt numFmtId="186" formatCode="_-* #,##0_-;\-* #,##0_-;_-* &quot;-&quot;??_-;_-@_-"/>
    <numFmt numFmtId="187" formatCode="&quot;$&quot;#,##0"/>
    <numFmt numFmtId="188" formatCode="#,##0.000_);\(#,##0.000\)"/>
    <numFmt numFmtId="189" formatCode="#,##0.0000_);\(#,##0.0000\)"/>
    <numFmt numFmtId="190" formatCode="#,##0.00000_);\(#,##0.00000\)"/>
    <numFmt numFmtId="191" formatCode="#,##0_ ;\(#,##0\)"/>
    <numFmt numFmtId="192" formatCode="#,##0\ ;\(#,##0\ \)"/>
    <numFmt numFmtId="193" formatCode="#,##0.0;\-#,##0.0"/>
    <numFmt numFmtId="194" formatCode="#,##0.000;\-#,##0.000"/>
    <numFmt numFmtId="195" formatCode="#,##0.0000;\-#,##0.0000"/>
    <numFmt numFmtId="196" formatCode="#,##0.0_ ;\(#,##0.0\)"/>
    <numFmt numFmtId="197" formatCode="#,##0.0_);[Red]\(#,##0.0\)"/>
    <numFmt numFmtId="198" formatCode="_(* #,##0.000_);_(* \(#,##0.000\);_(* &quot;-&quot;??_);_(@_)"/>
    <numFmt numFmtId="199" formatCode="_(* #,##0.0_);_(* \(#,##0.0\);_(* &quot;-&quot;??_);_(@_)"/>
    <numFmt numFmtId="200" formatCode="_-* #,##0.0_-;\-* #,##0.0_-;_-* &quot;-&quot;?_-;_-@_-"/>
    <numFmt numFmtId="201" formatCode="_(* #,##0.0_);_(* \(#,##0.0\);_(* &quot;-&quot;?_);_(@_)"/>
    <numFmt numFmtId="202" formatCode="_(&quot;$&quot;* #,##0.0_);_(&quot;$&quot;* \(#,##0.0\);_(&quot;$&quot;* &quot;-&quot;??_);_(@_)"/>
    <numFmt numFmtId="203" formatCode="&quot;$&quot;#,##0.0_);[Red]\(&quot;$&quot;#,##0.0\)"/>
    <numFmt numFmtId="204" formatCode="#,##0.0\ [$$-C0C]"/>
    <numFmt numFmtId="205" formatCode="#,##0.0,,"/>
    <numFmt numFmtId="206" formatCode="_(* #,##0.0__\);_(* \(#,##0.0\);_(* &quot;-&quot;?_);_(@_)"/>
    <numFmt numFmtId="207" formatCode="_(* #,##0.0,_);_(* \(#,##0.0\);_(* &quot;-&quot;?_);_(@_)"/>
    <numFmt numFmtId="208" formatCode="_ #,##0.0__;_(* \(#,##0.0\);_(* &quot;-&quot;?_);_(@_)"/>
    <numFmt numFmtId="209" formatCode="_ #,##0.0___;_(* \(###0.0\);_(* &quot;-&quot;?_);_(@_)"/>
    <numFmt numFmtId="210" formatCode="_ #,##0.0___;_(* \(###0.0\)"/>
    <numFmt numFmtId="211" formatCode="_ #,##0.0___;"/>
    <numFmt numFmtId="212" formatCode="&quot;$&quot;#,##0.0_);\(&quot;$&quot;#,##0.0\)"/>
  </numFmts>
  <fonts count="25">
    <font>
      <sz val="9"/>
      <name val="Times New Roman"/>
      <family val="0"/>
    </font>
    <font>
      <sz val="10"/>
      <name val="Times New Roman"/>
      <family val="0"/>
    </font>
    <font>
      <sz val="10"/>
      <name val="Courier"/>
      <family val="0"/>
    </font>
    <font>
      <sz val="10"/>
      <color indexed="12"/>
      <name val="Courier"/>
      <family val="0"/>
    </font>
    <font>
      <b/>
      <sz val="9"/>
      <name val="Times New Roman"/>
      <family val="1"/>
    </font>
    <font>
      <b/>
      <sz val="10"/>
      <name val="Times New Roman"/>
      <family val="1"/>
    </font>
    <font>
      <sz val="10"/>
      <color indexed="12"/>
      <name val="Times New Roman"/>
      <family val="1"/>
    </font>
    <font>
      <sz val="10"/>
      <color indexed="12"/>
      <name val="Arial"/>
      <family val="2"/>
    </font>
    <font>
      <sz val="10"/>
      <name val="Arial"/>
      <family val="2"/>
    </font>
    <font>
      <u val="single"/>
      <sz val="10"/>
      <name val="Times New Roman"/>
      <family val="0"/>
    </font>
    <font>
      <u val="single"/>
      <sz val="10"/>
      <color indexed="12"/>
      <name val="Times New Roman"/>
      <family val="0"/>
    </font>
    <font>
      <b/>
      <sz val="11"/>
      <name val="Times New Roman"/>
      <family val="1"/>
    </font>
    <font>
      <sz val="11"/>
      <name val="Arial"/>
      <family val="2"/>
    </font>
    <font>
      <b/>
      <sz val="12"/>
      <name val="Times New Roman"/>
      <family val="1"/>
    </font>
    <font>
      <b/>
      <sz val="11"/>
      <color indexed="9"/>
      <name val="Arial"/>
      <family val="2"/>
    </font>
    <font>
      <sz val="11"/>
      <color indexed="9"/>
      <name val="Arial"/>
      <family val="2"/>
    </font>
    <font>
      <b/>
      <sz val="13"/>
      <name val="Times New Roman"/>
      <family val="1"/>
    </font>
    <font>
      <sz val="12"/>
      <name val="Times New Roman"/>
      <family val="1"/>
    </font>
    <font>
      <b/>
      <vertAlign val="superscript"/>
      <sz val="10"/>
      <name val="Times New Roman"/>
      <family val="1"/>
    </font>
    <font>
      <b/>
      <vertAlign val="superscript"/>
      <sz val="11"/>
      <name val="Times New Roman"/>
      <family val="1"/>
    </font>
    <font>
      <vertAlign val="superscript"/>
      <sz val="11"/>
      <name val="Times New Roman"/>
      <family val="1"/>
    </font>
    <font>
      <b/>
      <vertAlign val="superscript"/>
      <sz val="12"/>
      <name val="Times New Roman"/>
      <family val="1"/>
    </font>
    <font>
      <sz val="11"/>
      <name val="Times New Roman"/>
      <family val="1"/>
    </font>
    <font>
      <b/>
      <sz val="8"/>
      <name val="Times New Roman"/>
      <family val="1"/>
    </font>
    <font>
      <b/>
      <sz val="7"/>
      <name val="Times New Roman"/>
      <family val="1"/>
    </font>
  </fonts>
  <fills count="11">
    <fill>
      <patternFill/>
    </fill>
    <fill>
      <patternFill patternType="gray125"/>
    </fill>
    <fill>
      <patternFill patternType="solid">
        <fgColor indexed="22"/>
        <bgColor indexed="64"/>
      </patternFill>
    </fill>
    <fill>
      <patternFill patternType="solid">
        <fgColor indexed="9"/>
        <bgColor indexed="64"/>
      </patternFill>
    </fill>
    <fill>
      <patternFill patternType="gray125">
        <fgColor indexed="8"/>
        <bgColor indexed="9"/>
      </patternFill>
    </fill>
    <fill>
      <patternFill patternType="gray125">
        <fgColor indexed="8"/>
      </patternFill>
    </fill>
    <fill>
      <patternFill patternType="solid">
        <fgColor indexed="65"/>
        <bgColor indexed="64"/>
      </patternFill>
    </fill>
    <fill>
      <patternFill patternType="solid">
        <fgColor indexed="9"/>
        <bgColor indexed="64"/>
      </patternFill>
    </fill>
    <fill>
      <patternFill patternType="gray125">
        <fgColor indexed="9"/>
        <bgColor indexed="9"/>
      </patternFill>
    </fill>
    <fill>
      <patternFill patternType="gray125">
        <bgColor indexed="9"/>
      </patternFill>
    </fill>
    <fill>
      <patternFill patternType="solid">
        <fgColor indexed="57"/>
        <bgColor indexed="64"/>
      </patternFill>
    </fill>
  </fills>
  <borders count="43">
    <border>
      <left/>
      <right/>
      <top/>
      <bottom/>
      <diagonal/>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color indexed="63"/>
      </left>
      <right>
        <color indexed="63"/>
      </right>
      <top>
        <color indexed="63"/>
      </top>
      <bottom style="thin"/>
    </border>
    <border>
      <left style="double">
        <color indexed="8"/>
      </left>
      <right style="thin">
        <color indexed="8"/>
      </right>
      <top>
        <color indexed="63"/>
      </top>
      <bottom>
        <color indexed="63"/>
      </bottom>
    </border>
    <border>
      <left style="double">
        <color indexed="8"/>
      </left>
      <right style="thin">
        <color indexed="8"/>
      </right>
      <top>
        <color indexed="63"/>
      </top>
      <bottom style="thin">
        <color indexed="8"/>
      </bottom>
    </border>
    <border>
      <left style="double">
        <color indexed="8"/>
      </left>
      <right>
        <color indexed="63"/>
      </right>
      <top>
        <color indexed="63"/>
      </top>
      <bottom style="thin">
        <color indexed="8"/>
      </bottom>
    </border>
    <border>
      <left style="thin"/>
      <right style="thin"/>
      <top>
        <color indexed="63"/>
      </top>
      <bottom>
        <color indexed="63"/>
      </bottom>
    </border>
    <border>
      <left style="thin"/>
      <right>
        <color indexed="63"/>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color indexed="8"/>
      </top>
      <bottom style="thin"/>
    </border>
    <border>
      <left>
        <color indexed="63"/>
      </left>
      <right>
        <color indexed="63"/>
      </right>
      <top style="thin"/>
      <bottom style="thin"/>
    </border>
    <border>
      <left style="thin">
        <color indexed="8"/>
      </left>
      <right style="double">
        <color indexed="8"/>
      </right>
      <top>
        <color indexed="63"/>
      </top>
      <bottom>
        <color indexed="63"/>
      </bottom>
    </border>
    <border>
      <left style="thin">
        <color indexed="8"/>
      </left>
      <right style="double">
        <color indexed="8"/>
      </right>
      <top style="thin">
        <color indexed="8"/>
      </top>
      <bottom style="thin">
        <color indexed="8"/>
      </bottom>
    </border>
    <border>
      <left style="double">
        <color indexed="8"/>
      </left>
      <right>
        <color indexed="63"/>
      </right>
      <top>
        <color indexed="63"/>
      </top>
      <bottom>
        <color indexed="63"/>
      </bottom>
    </border>
    <border>
      <left style="thin"/>
      <right style="thin"/>
      <top style="thin">
        <color indexed="8"/>
      </top>
      <bottom style="thin">
        <color indexed="8"/>
      </bottom>
    </border>
    <border>
      <left>
        <color indexed="63"/>
      </left>
      <right style="thin"/>
      <top>
        <color indexed="63"/>
      </top>
      <bottom>
        <color indexed="63"/>
      </bottom>
    </border>
    <border>
      <left style="double">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right style="thin"/>
      <top style="thin">
        <color indexed="8"/>
      </top>
      <bottom>
        <color indexed="63"/>
      </bottom>
    </border>
    <border>
      <left style="thin"/>
      <right style="thin"/>
      <top>
        <color indexed="63"/>
      </top>
      <bottom style="thin">
        <color indexed="8"/>
      </bottom>
    </border>
    <border>
      <left>
        <color indexed="63"/>
      </left>
      <right style="thin">
        <color indexed="8"/>
      </right>
      <top style="thin"/>
      <bottom style="thin"/>
    </border>
    <border>
      <left style="thin">
        <color indexed="8"/>
      </left>
      <right style="thin"/>
      <top style="thin"/>
      <bottom style="thin"/>
    </border>
    <border>
      <left style="thin"/>
      <right>
        <color indexed="63"/>
      </right>
      <top>
        <color indexed="63"/>
      </top>
      <bottom>
        <color indexed="63"/>
      </bottom>
    </border>
    <border>
      <left style="thin"/>
      <right>
        <color indexed="63"/>
      </right>
      <top>
        <color indexed="63"/>
      </top>
      <bottom style="thin">
        <color indexed="8"/>
      </bottom>
    </border>
    <border>
      <left>
        <color indexed="63"/>
      </left>
      <right style="thin"/>
      <top>
        <color indexed="63"/>
      </top>
      <bottom style="thin">
        <color indexed="8"/>
      </bottom>
    </border>
  </borders>
  <cellStyleXfs count="2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1">
      <alignment/>
      <protection/>
    </xf>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597">
    <xf numFmtId="37" fontId="0" fillId="0" borderId="0" xfId="0" applyAlignment="1">
      <alignment/>
    </xf>
    <xf numFmtId="37" fontId="0" fillId="0" borderId="0" xfId="0" applyAlignment="1">
      <alignment horizontal="right"/>
    </xf>
    <xf numFmtId="172" fontId="3" fillId="0" borderId="0" xfId="0" applyNumberFormat="1" applyFont="1" applyAlignment="1" applyProtection="1">
      <alignment/>
      <protection locked="0"/>
    </xf>
    <xf numFmtId="37" fontId="0" fillId="0" borderId="0" xfId="0" applyFont="1" applyAlignment="1">
      <alignment/>
    </xf>
    <xf numFmtId="37" fontId="1" fillId="3" borderId="2" xfId="0" applyFont="1" applyFill="1" applyBorder="1" applyAlignment="1" applyProtection="1">
      <alignment horizontal="centerContinuous"/>
      <protection locked="0"/>
    </xf>
    <xf numFmtId="37" fontId="6" fillId="0" borderId="3" xfId="0" applyFont="1" applyBorder="1" applyAlignment="1" applyProtection="1">
      <alignment/>
      <protection locked="0"/>
    </xf>
    <xf numFmtId="37" fontId="6" fillId="0" borderId="2" xfId="0" applyFont="1" applyBorder="1" applyAlignment="1" applyProtection="1">
      <alignment/>
      <protection locked="0"/>
    </xf>
    <xf numFmtId="37" fontId="1" fillId="4" borderId="1" xfId="0" applyFont="1" applyFill="1" applyBorder="1" applyAlignment="1">
      <alignment/>
    </xf>
    <xf numFmtId="37" fontId="1" fillId="0" borderId="1" xfId="0" applyFont="1" applyBorder="1" applyAlignment="1">
      <alignment/>
    </xf>
    <xf numFmtId="37" fontId="1" fillId="0" borderId="0" xfId="0" applyFont="1" applyAlignment="1">
      <alignment/>
    </xf>
    <xf numFmtId="37" fontId="1" fillId="0" borderId="0" xfId="0" applyFont="1" applyAlignment="1">
      <alignment horizontal="right"/>
    </xf>
    <xf numFmtId="172" fontId="1" fillId="0" borderId="0" xfId="0" applyNumberFormat="1" applyFont="1" applyAlignment="1" applyProtection="1">
      <alignment/>
      <protection/>
    </xf>
    <xf numFmtId="37" fontId="1" fillId="3" borderId="0" xfId="0" applyFont="1" applyFill="1" applyAlignment="1" applyProtection="1">
      <alignment/>
      <protection/>
    </xf>
    <xf numFmtId="172" fontId="1" fillId="0" borderId="3" xfId="0" applyNumberFormat="1" applyFont="1" applyBorder="1" applyAlignment="1" applyProtection="1">
      <alignment/>
      <protection/>
    </xf>
    <xf numFmtId="37" fontId="1" fillId="3" borderId="3" xfId="0" applyFont="1" applyFill="1" applyBorder="1" applyAlignment="1" applyProtection="1">
      <alignment horizontal="centerContinuous"/>
      <protection/>
    </xf>
    <xf numFmtId="10" fontId="1" fillId="3" borderId="3" xfId="0" applyNumberFormat="1" applyFont="1" applyFill="1" applyBorder="1" applyAlignment="1" applyProtection="1">
      <alignment horizontal="centerContinuous"/>
      <protection/>
    </xf>
    <xf numFmtId="37" fontId="1" fillId="3" borderId="3" xfId="0" applyFont="1" applyFill="1" applyBorder="1" applyAlignment="1" applyProtection="1">
      <alignment horizontal="right"/>
      <protection/>
    </xf>
    <xf numFmtId="172" fontId="1" fillId="0" borderId="2" xfId="0" applyNumberFormat="1" applyFont="1" applyBorder="1" applyAlignment="1" applyProtection="1">
      <alignment/>
      <protection/>
    </xf>
    <xf numFmtId="37" fontId="1" fillId="3" borderId="2" xfId="0" applyFont="1" applyFill="1" applyBorder="1" applyAlignment="1" applyProtection="1">
      <alignment horizontal="centerContinuous"/>
      <protection/>
    </xf>
    <xf numFmtId="37" fontId="1" fillId="3" borderId="2" xfId="0" applyFont="1" applyFill="1" applyBorder="1" applyAlignment="1" applyProtection="1">
      <alignment/>
      <protection/>
    </xf>
    <xf numFmtId="37" fontId="5" fillId="3" borderId="4" xfId="0" applyFont="1" applyFill="1" applyBorder="1" applyAlignment="1" applyProtection="1">
      <alignment/>
      <protection/>
    </xf>
    <xf numFmtId="37" fontId="1" fillId="3" borderId="4" xfId="0" applyFont="1" applyFill="1" applyBorder="1" applyAlignment="1" applyProtection="1">
      <alignment/>
      <protection/>
    </xf>
    <xf numFmtId="37" fontId="1" fillId="3" borderId="5" xfId="0" applyFont="1" applyFill="1" applyBorder="1" applyAlignment="1" applyProtection="1">
      <alignment/>
      <protection/>
    </xf>
    <xf numFmtId="37" fontId="1" fillId="5" borderId="6" xfId="0" applyFont="1" applyFill="1" applyBorder="1" applyAlignment="1" applyProtection="1">
      <alignment/>
      <protection/>
    </xf>
    <xf numFmtId="37" fontId="1" fillId="5" borderId="0" xfId="0" applyFont="1" applyFill="1" applyAlignment="1" applyProtection="1">
      <alignment/>
      <protection/>
    </xf>
    <xf numFmtId="37" fontId="1" fillId="5" borderId="7" xfId="0" applyFont="1" applyFill="1" applyBorder="1" applyAlignment="1" applyProtection="1">
      <alignment/>
      <protection/>
    </xf>
    <xf numFmtId="37" fontId="1" fillId="5" borderId="0" xfId="0" applyFont="1" applyFill="1" applyAlignment="1" applyProtection="1">
      <alignment horizontal="centerContinuous"/>
      <protection/>
    </xf>
    <xf numFmtId="37" fontId="1" fillId="5" borderId="7" xfId="0" applyFont="1" applyFill="1" applyBorder="1" applyAlignment="1" applyProtection="1">
      <alignment horizontal="centerContinuous"/>
      <protection/>
    </xf>
    <xf numFmtId="37" fontId="5" fillId="4" borderId="8" xfId="0" applyFont="1" applyFill="1" applyBorder="1" applyAlignment="1" applyProtection="1">
      <alignment horizontal="centerContinuous"/>
      <protection/>
    </xf>
    <xf numFmtId="37" fontId="5" fillId="4" borderId="2" xfId="0" applyFont="1" applyFill="1" applyBorder="1" applyAlignment="1" applyProtection="1">
      <alignment horizontal="centerContinuous"/>
      <protection/>
    </xf>
    <xf numFmtId="37" fontId="5" fillId="4" borderId="9" xfId="0" applyFont="1" applyFill="1" applyBorder="1" applyAlignment="1" applyProtection="1">
      <alignment horizontal="centerContinuous"/>
      <protection/>
    </xf>
    <xf numFmtId="37" fontId="5" fillId="4" borderId="10" xfId="0" applyFont="1" applyFill="1" applyBorder="1" applyAlignment="1" applyProtection="1">
      <alignment horizontal="centerContinuous"/>
      <protection/>
    </xf>
    <xf numFmtId="37" fontId="5" fillId="4" borderId="4" xfId="0" applyFont="1" applyFill="1" applyBorder="1" applyAlignment="1" applyProtection="1">
      <alignment horizontal="centerContinuous"/>
      <protection/>
    </xf>
    <xf numFmtId="37" fontId="5" fillId="4" borderId="5" xfId="0" applyFont="1" applyFill="1" applyBorder="1" applyAlignment="1" applyProtection="1">
      <alignment horizontal="centerContinuous"/>
      <protection/>
    </xf>
    <xf numFmtId="37" fontId="5" fillId="0" borderId="11" xfId="0" applyFont="1" applyBorder="1" applyAlignment="1">
      <alignment/>
    </xf>
    <xf numFmtId="37" fontId="5" fillId="3" borderId="12" xfId="0" applyFont="1" applyFill="1" applyBorder="1" applyAlignment="1" applyProtection="1">
      <alignment/>
      <protection/>
    </xf>
    <xf numFmtId="37" fontId="5" fillId="3" borderId="1" xfId="0" applyFont="1" applyFill="1" applyBorder="1" applyAlignment="1" applyProtection="1">
      <alignment/>
      <protection/>
    </xf>
    <xf numFmtId="37" fontId="5" fillId="3" borderId="7" xfId="0" applyFont="1" applyFill="1" applyBorder="1" applyAlignment="1" applyProtection="1">
      <alignment horizontal="center"/>
      <protection/>
    </xf>
    <xf numFmtId="37" fontId="5" fillId="3" borderId="7" xfId="0" applyFont="1" applyFill="1" applyBorder="1" applyAlignment="1" applyProtection="1">
      <alignment horizontal="centerContinuous"/>
      <protection/>
    </xf>
    <xf numFmtId="37" fontId="5" fillId="3" borderId="7" xfId="0" applyFont="1" applyFill="1" applyBorder="1" applyAlignment="1" applyProtection="1">
      <alignment/>
      <protection/>
    </xf>
    <xf numFmtId="37" fontId="5" fillId="0" borderId="9" xfId="0" applyFont="1" applyBorder="1" applyAlignment="1" applyProtection="1">
      <alignment horizontal="centerContinuous"/>
      <protection/>
    </xf>
    <xf numFmtId="37" fontId="0" fillId="0" borderId="0" xfId="0" applyFont="1" applyAlignment="1" applyProtection="1">
      <alignment/>
      <protection/>
    </xf>
    <xf numFmtId="37" fontId="1" fillId="3" borderId="0" xfId="0" applyFont="1" applyFill="1" applyAlignment="1">
      <alignment/>
    </xf>
    <xf numFmtId="37" fontId="1" fillId="3" borderId="3" xfId="0" applyFont="1" applyFill="1" applyBorder="1" applyAlignment="1">
      <alignment horizontal="centerContinuous"/>
    </xf>
    <xf numFmtId="37" fontId="1" fillId="3" borderId="3" xfId="0" applyFont="1" applyFill="1" applyBorder="1" applyAlignment="1">
      <alignment/>
    </xf>
    <xf numFmtId="37" fontId="1" fillId="3" borderId="3" xfId="0" applyFont="1" applyFill="1" applyBorder="1" applyAlignment="1">
      <alignment horizontal="right"/>
    </xf>
    <xf numFmtId="37" fontId="1" fillId="3" borderId="2" xfId="0" applyFont="1" applyFill="1" applyBorder="1" applyAlignment="1">
      <alignment horizontal="centerContinuous"/>
    </xf>
    <xf numFmtId="37" fontId="1" fillId="3" borderId="2" xfId="0" applyFont="1" applyFill="1" applyBorder="1" applyAlignment="1">
      <alignment/>
    </xf>
    <xf numFmtId="37" fontId="1" fillId="3" borderId="2" xfId="0" applyFont="1" applyFill="1" applyBorder="1" applyAlignment="1">
      <alignment/>
    </xf>
    <xf numFmtId="37" fontId="1" fillId="4" borderId="13" xfId="0" applyFont="1" applyFill="1" applyBorder="1" applyAlignment="1">
      <alignment/>
    </xf>
    <xf numFmtId="37" fontId="5" fillId="4" borderId="3" xfId="0" applyFont="1" applyFill="1" applyBorder="1" applyAlignment="1">
      <alignment horizontal="centerContinuous"/>
    </xf>
    <xf numFmtId="37" fontId="5" fillId="4" borderId="12" xfId="0" applyFont="1" applyFill="1" applyBorder="1" applyAlignment="1">
      <alignment horizontal="centerContinuous"/>
    </xf>
    <xf numFmtId="37" fontId="5" fillId="4" borderId="13" xfId="0" applyFont="1" applyFill="1" applyBorder="1" applyAlignment="1">
      <alignment horizontal="centerContinuous"/>
    </xf>
    <xf numFmtId="37" fontId="5" fillId="4" borderId="8" xfId="0" applyFont="1" applyFill="1" applyBorder="1" applyAlignment="1">
      <alignment horizontal="centerContinuous"/>
    </xf>
    <xf numFmtId="37" fontId="5" fillId="4" borderId="2" xfId="0" applyFont="1" applyFill="1" applyBorder="1" applyAlignment="1">
      <alignment horizontal="centerContinuous"/>
    </xf>
    <xf numFmtId="37" fontId="5" fillId="4" borderId="9" xfId="0" applyFont="1" applyFill="1" applyBorder="1" applyAlignment="1">
      <alignment horizontal="centerContinuous"/>
    </xf>
    <xf numFmtId="37" fontId="5" fillId="3" borderId="1" xfId="0" applyFont="1" applyFill="1" applyBorder="1" applyAlignment="1">
      <alignment horizontal="centerContinuous"/>
    </xf>
    <xf numFmtId="37" fontId="5" fillId="3" borderId="7" xfId="0" applyFont="1" applyFill="1" applyBorder="1" applyAlignment="1">
      <alignment horizontal="centerContinuous"/>
    </xf>
    <xf numFmtId="37" fontId="5" fillId="3" borderId="7" xfId="0" applyFont="1" applyFill="1" applyBorder="1" applyAlignment="1">
      <alignment/>
    </xf>
    <xf numFmtId="37" fontId="5" fillId="0" borderId="14" xfId="0" applyFont="1" applyBorder="1" applyAlignment="1">
      <alignment horizontal="centerContinuous"/>
    </xf>
    <xf numFmtId="37" fontId="5" fillId="0" borderId="9" xfId="0" applyFont="1" applyBorder="1" applyAlignment="1">
      <alignment horizontal="centerContinuous"/>
    </xf>
    <xf numFmtId="37" fontId="5" fillId="0" borderId="0" xfId="0" applyFont="1" applyAlignment="1">
      <alignment/>
    </xf>
    <xf numFmtId="174" fontId="1" fillId="0" borderId="0" xfId="0" applyNumberFormat="1" applyFont="1" applyAlignment="1" applyProtection="1">
      <alignment/>
      <protection/>
    </xf>
    <xf numFmtId="37" fontId="1" fillId="3" borderId="0" xfId="0" applyFont="1" applyFill="1" applyAlignment="1">
      <alignment horizontal="center"/>
    </xf>
    <xf numFmtId="172" fontId="1" fillId="0" borderId="0" xfId="0" applyNumberFormat="1" applyFont="1" applyAlignment="1" applyProtection="1">
      <alignment/>
      <protection/>
    </xf>
    <xf numFmtId="37" fontId="1" fillId="3" borderId="0" xfId="0" applyFont="1" applyFill="1" applyAlignment="1" applyProtection="1">
      <alignment/>
      <protection/>
    </xf>
    <xf numFmtId="37" fontId="1" fillId="0" borderId="0" xfId="0" applyFont="1" applyAlignment="1">
      <alignment/>
    </xf>
    <xf numFmtId="172" fontId="1" fillId="0" borderId="3" xfId="0" applyNumberFormat="1" applyFont="1" applyBorder="1" applyAlignment="1" applyProtection="1">
      <alignment/>
      <protection/>
    </xf>
    <xf numFmtId="37" fontId="1" fillId="3" borderId="3" xfId="0" applyFont="1" applyFill="1" applyBorder="1" applyAlignment="1" applyProtection="1">
      <alignment horizontal="centerContinuous"/>
      <protection/>
    </xf>
    <xf numFmtId="172" fontId="1" fillId="0" borderId="2" xfId="0" applyNumberFormat="1" applyFont="1" applyBorder="1" applyAlignment="1" applyProtection="1">
      <alignment/>
      <protection/>
    </xf>
    <xf numFmtId="37" fontId="1" fillId="3" borderId="2" xfId="0" applyFont="1" applyFill="1" applyBorder="1" applyAlignment="1" applyProtection="1">
      <alignment horizontal="centerContinuous"/>
      <protection/>
    </xf>
    <xf numFmtId="37" fontId="1" fillId="3" borderId="2" xfId="0" applyFont="1" applyFill="1" applyBorder="1" applyAlignment="1" applyProtection="1">
      <alignment/>
      <protection/>
    </xf>
    <xf numFmtId="37" fontId="1" fillId="3" borderId="5" xfId="0" applyFont="1" applyFill="1" applyBorder="1" applyAlignment="1" applyProtection="1">
      <alignment horizontal="centerContinuous"/>
      <protection/>
    </xf>
    <xf numFmtId="37" fontId="1" fillId="0" borderId="0" xfId="0" applyFont="1" applyAlignment="1" applyProtection="1">
      <alignment/>
      <protection/>
    </xf>
    <xf numFmtId="37" fontId="5" fillId="5" borderId="6" xfId="0" applyFont="1" applyFill="1" applyBorder="1" applyAlignment="1" applyProtection="1">
      <alignment horizontal="centerContinuous"/>
      <protection/>
    </xf>
    <xf numFmtId="37" fontId="1" fillId="5" borderId="0" xfId="0" applyFont="1" applyFill="1" applyAlignment="1" applyProtection="1">
      <alignment horizontal="centerContinuous"/>
      <protection/>
    </xf>
    <xf numFmtId="37" fontId="1" fillId="5" borderId="7" xfId="0" applyFont="1" applyFill="1" applyBorder="1" applyAlignment="1" applyProtection="1">
      <alignment horizontal="centerContinuous"/>
      <protection/>
    </xf>
    <xf numFmtId="37" fontId="5" fillId="3" borderId="1" xfId="0" applyFont="1" applyFill="1" applyBorder="1" applyAlignment="1" applyProtection="1">
      <alignment horizontal="centerContinuous"/>
      <protection/>
    </xf>
    <xf numFmtId="37" fontId="5" fillId="0" borderId="14" xfId="0" applyFont="1" applyBorder="1" applyAlignment="1" applyProtection="1">
      <alignment horizontal="centerContinuous"/>
      <protection/>
    </xf>
    <xf numFmtId="174" fontId="5" fillId="4" borderId="15" xfId="20" applyNumberFormat="1" applyFont="1" applyFill="1" applyBorder="1" applyAlignment="1">
      <alignment/>
    </xf>
    <xf numFmtId="37" fontId="1" fillId="0" borderId="0" xfId="0" applyFont="1" applyAlignment="1">
      <alignment horizontal="right"/>
    </xf>
    <xf numFmtId="37" fontId="1" fillId="0" borderId="0" xfId="0" applyFont="1" applyAlignment="1" applyProtection="1">
      <alignment/>
      <protection/>
    </xf>
    <xf numFmtId="172" fontId="1" fillId="0" borderId="4" xfId="0" applyNumberFormat="1" applyFont="1" applyBorder="1" applyAlignment="1" applyProtection="1">
      <alignment/>
      <protection/>
    </xf>
    <xf numFmtId="37" fontId="1" fillId="0" borderId="4" xfId="0" applyFont="1" applyBorder="1" applyAlignment="1">
      <alignment horizontal="centerContinuous"/>
    </xf>
    <xf numFmtId="37" fontId="1" fillId="0" borderId="4" xfId="0" applyFont="1" applyBorder="1" applyAlignment="1">
      <alignment horizontal="right"/>
    </xf>
    <xf numFmtId="172" fontId="1" fillId="0" borderId="0" xfId="0" applyNumberFormat="1" applyFont="1" applyBorder="1" applyAlignment="1" applyProtection="1">
      <alignment/>
      <protection/>
    </xf>
    <xf numFmtId="172" fontId="1" fillId="0" borderId="0" xfId="0" applyNumberFormat="1" applyFont="1" applyAlignment="1" applyProtection="1">
      <alignment horizontal="centerContinuous"/>
      <protection/>
    </xf>
    <xf numFmtId="37" fontId="1" fillId="5" borderId="3" xfId="0" applyFont="1" applyFill="1" applyBorder="1" applyAlignment="1">
      <alignment horizontal="centerContinuous"/>
    </xf>
    <xf numFmtId="37" fontId="1" fillId="5" borderId="12" xfId="0" applyFont="1" applyFill="1" applyBorder="1" applyAlignment="1">
      <alignment horizontal="centerContinuous"/>
    </xf>
    <xf numFmtId="37" fontId="1" fillId="5" borderId="0" xfId="0" applyFont="1" applyFill="1" applyAlignment="1">
      <alignment horizontal="centerContinuous"/>
    </xf>
    <xf numFmtId="37" fontId="1" fillId="5" borderId="7" xfId="0" applyFont="1" applyFill="1" applyBorder="1" applyAlignment="1">
      <alignment horizontal="centerContinuous"/>
    </xf>
    <xf numFmtId="37" fontId="5" fillId="0" borderId="11" xfId="0" applyFont="1" applyBorder="1" applyAlignment="1">
      <alignment horizontal="center"/>
    </xf>
    <xf numFmtId="37" fontId="5" fillId="0" borderId="11" xfId="0" applyFont="1" applyBorder="1" applyAlignment="1">
      <alignment horizontal="centerContinuous"/>
    </xf>
    <xf numFmtId="37" fontId="5" fillId="0" borderId="1" xfId="0" applyFont="1" applyBorder="1" applyAlignment="1">
      <alignment/>
    </xf>
    <xf numFmtId="37" fontId="5" fillId="0" borderId="1" xfId="0" applyFont="1" applyBorder="1" applyAlignment="1">
      <alignment horizontal="center"/>
    </xf>
    <xf numFmtId="37" fontId="5" fillId="0" borderId="1" xfId="0" applyFont="1" applyBorder="1" applyAlignment="1">
      <alignment horizontal="centerContinuous"/>
    </xf>
    <xf numFmtId="37" fontId="5" fillId="0" borderId="14" xfId="0" applyFont="1" applyBorder="1" applyAlignment="1">
      <alignment horizontal="center"/>
    </xf>
    <xf numFmtId="37" fontId="1" fillId="0" borderId="0" xfId="0" applyFont="1" applyAlignment="1">
      <alignment/>
    </xf>
    <xf numFmtId="37" fontId="1" fillId="0" borderId="0" xfId="0" applyFont="1" applyAlignment="1">
      <alignment/>
    </xf>
    <xf numFmtId="37" fontId="5" fillId="0" borderId="10" xfId="0" applyFont="1" applyBorder="1" applyAlignment="1">
      <alignment horizontal="centerContinuous"/>
    </xf>
    <xf numFmtId="37" fontId="5" fillId="0" borderId="4" xfId="0" applyFont="1" applyBorder="1" applyAlignment="1">
      <alignment horizontal="centerContinuous"/>
    </xf>
    <xf numFmtId="37" fontId="1" fillId="3" borderId="4" xfId="0" applyFont="1" applyFill="1" applyBorder="1" applyAlignment="1">
      <alignment horizontal="centerContinuous"/>
    </xf>
    <xf numFmtId="37" fontId="1" fillId="3" borderId="5" xfId="0" applyFont="1" applyFill="1" applyBorder="1" applyAlignment="1">
      <alignment horizontal="centerContinuous"/>
    </xf>
    <xf numFmtId="37" fontId="1" fillId="0" borderId="0" xfId="0" applyFont="1" applyAlignment="1">
      <alignment horizontal="centerContinuous"/>
    </xf>
    <xf numFmtId="37" fontId="1" fillId="4" borderId="3" xfId="0" applyFont="1" applyFill="1" applyBorder="1" applyAlignment="1">
      <alignment horizontal="centerContinuous"/>
    </xf>
    <xf numFmtId="37" fontId="1" fillId="4" borderId="0" xfId="0" applyFont="1" applyFill="1" applyAlignment="1">
      <alignment horizontal="centerContinuous"/>
    </xf>
    <xf numFmtId="37" fontId="1" fillId="0" borderId="5" xfId="0" applyFont="1" applyBorder="1" applyAlignment="1">
      <alignment horizontal="centerContinuous"/>
    </xf>
    <xf numFmtId="37" fontId="5" fillId="0" borderId="5" xfId="0" applyFont="1" applyBorder="1" applyAlignment="1">
      <alignment horizontal="centerContinuous"/>
    </xf>
    <xf numFmtId="43" fontId="1" fillId="0" borderId="0" xfId="16" applyFont="1" applyAlignment="1">
      <alignment/>
    </xf>
    <xf numFmtId="37" fontId="1" fillId="0" borderId="0" xfId="0" applyFont="1" applyAlignment="1" quotePrefix="1">
      <alignment/>
    </xf>
    <xf numFmtId="37" fontId="1" fillId="5" borderId="2" xfId="0" applyFont="1" applyFill="1" applyBorder="1" applyAlignment="1">
      <alignment horizontal="centerContinuous"/>
    </xf>
    <xf numFmtId="37" fontId="1" fillId="5" borderId="9" xfId="0" applyFont="1" applyFill="1" applyBorder="1" applyAlignment="1">
      <alignment horizontal="centerContinuous"/>
    </xf>
    <xf numFmtId="37" fontId="1" fillId="0" borderId="2" xfId="0" applyFont="1" applyBorder="1" applyAlignment="1">
      <alignment horizontal="centerContinuous"/>
    </xf>
    <xf numFmtId="37" fontId="1" fillId="0" borderId="9" xfId="0" applyFont="1" applyBorder="1" applyAlignment="1">
      <alignment horizontal="centerContinuous"/>
    </xf>
    <xf numFmtId="37" fontId="1" fillId="3" borderId="0" xfId="0" applyFont="1" applyFill="1" applyAlignment="1">
      <alignment/>
    </xf>
    <xf numFmtId="37" fontId="5" fillId="4" borderId="11" xfId="0" applyFont="1" applyFill="1" applyBorder="1" applyAlignment="1">
      <alignment horizontal="centerContinuous"/>
    </xf>
    <xf numFmtId="37" fontId="5" fillId="4" borderId="11" xfId="0" applyFont="1" applyFill="1" applyBorder="1" applyAlignment="1">
      <alignment horizontal="center"/>
    </xf>
    <xf numFmtId="37" fontId="5" fillId="4" borderId="1" xfId="0" applyFont="1" applyFill="1" applyBorder="1" applyAlignment="1">
      <alignment horizontal="centerContinuous"/>
    </xf>
    <xf numFmtId="37" fontId="5" fillId="4" borderId="1" xfId="0" applyFont="1" applyFill="1" applyBorder="1" applyAlignment="1">
      <alignment horizontal="center"/>
    </xf>
    <xf numFmtId="37" fontId="5" fillId="4" borderId="14" xfId="0" applyFont="1" applyFill="1" applyBorder="1" applyAlignment="1">
      <alignment horizontal="centerContinuous"/>
    </xf>
    <xf numFmtId="172" fontId="7" fillId="0" borderId="0" xfId="0" applyNumberFormat="1" applyFont="1" applyAlignment="1" applyProtection="1">
      <alignment/>
      <protection locked="0"/>
    </xf>
    <xf numFmtId="37" fontId="1" fillId="6" borderId="0" xfId="0" applyFont="1" applyFill="1" applyBorder="1" applyAlignment="1">
      <alignment/>
    </xf>
    <xf numFmtId="37" fontId="1" fillId="0" borderId="0" xfId="0" applyNumberFormat="1" applyFont="1" applyAlignment="1" applyProtection="1">
      <alignment/>
      <protection/>
    </xf>
    <xf numFmtId="37" fontId="1" fillId="3" borderId="0" xfId="0" applyFont="1" applyFill="1" applyAlignment="1">
      <alignment horizontal="centerContinuous"/>
    </xf>
    <xf numFmtId="37" fontId="5" fillId="3" borderId="10" xfId="0" applyFont="1" applyFill="1" applyBorder="1" applyAlignment="1">
      <alignment horizontal="centerContinuous"/>
    </xf>
    <xf numFmtId="37" fontId="5" fillId="3" borderId="4" xfId="0" applyFont="1" applyFill="1" applyBorder="1" applyAlignment="1">
      <alignment horizontal="centerContinuous"/>
    </xf>
    <xf numFmtId="37" fontId="5" fillId="3" borderId="5" xfId="0" applyFont="1" applyFill="1" applyBorder="1" applyAlignment="1">
      <alignment horizontal="centerContinuous"/>
    </xf>
    <xf numFmtId="37" fontId="5" fillId="4" borderId="11" xfId="0" applyNumberFormat="1" applyFont="1" applyFill="1" applyBorder="1" applyAlignment="1" applyProtection="1">
      <alignment horizontal="centerContinuous"/>
      <protection/>
    </xf>
    <xf numFmtId="37" fontId="5" fillId="4" borderId="11" xfId="0" applyNumberFormat="1" applyFont="1" applyFill="1" applyBorder="1" applyAlignment="1" applyProtection="1">
      <alignment horizontal="center"/>
      <protection/>
    </xf>
    <xf numFmtId="37" fontId="5" fillId="4" borderId="11" xfId="0" applyFont="1" applyFill="1" applyBorder="1" applyAlignment="1">
      <alignment/>
    </xf>
    <xf numFmtId="37" fontId="5" fillId="4" borderId="1" xfId="0" applyNumberFormat="1" applyFont="1" applyFill="1" applyBorder="1" applyAlignment="1" applyProtection="1">
      <alignment horizontal="centerContinuous"/>
      <protection/>
    </xf>
    <xf numFmtId="37" fontId="5" fillId="4" borderId="1" xfId="0" applyNumberFormat="1" applyFont="1" applyFill="1" applyBorder="1" applyAlignment="1" applyProtection="1">
      <alignment/>
      <protection/>
    </xf>
    <xf numFmtId="37" fontId="5" fillId="4" borderId="1" xfId="0" applyFont="1" applyFill="1" applyBorder="1" applyAlignment="1">
      <alignment/>
    </xf>
    <xf numFmtId="37" fontId="5" fillId="4" borderId="14" xfId="0" applyNumberFormat="1" applyFont="1" applyFill="1" applyBorder="1" applyAlignment="1" applyProtection="1">
      <alignment horizontal="centerContinuous"/>
      <protection/>
    </xf>
    <xf numFmtId="172" fontId="8" fillId="0" borderId="0" xfId="0" applyNumberFormat="1" applyFont="1" applyAlignment="1" applyProtection="1">
      <alignment/>
      <protection/>
    </xf>
    <xf numFmtId="37" fontId="5" fillId="4" borderId="1" xfId="0" applyNumberFormat="1" applyFont="1" applyFill="1" applyBorder="1" applyAlignment="1" applyProtection="1">
      <alignment horizontal="center"/>
      <protection/>
    </xf>
    <xf numFmtId="37" fontId="1" fillId="0" borderId="0" xfId="0" applyFont="1" applyAlignment="1">
      <alignment horizontal="centerContinuous"/>
    </xf>
    <xf numFmtId="37" fontId="1" fillId="0" borderId="4" xfId="0" applyFont="1" applyBorder="1" applyAlignment="1">
      <alignment/>
    </xf>
    <xf numFmtId="37" fontId="5" fillId="4" borderId="1" xfId="0" applyFont="1" applyFill="1" applyBorder="1" applyAlignment="1">
      <alignment/>
    </xf>
    <xf numFmtId="37" fontId="5" fillId="4" borderId="6" xfId="0" applyFont="1" applyFill="1" applyBorder="1" applyAlignment="1">
      <alignment horizontal="centerContinuous"/>
    </xf>
    <xf numFmtId="37" fontId="5" fillId="4" borderId="0" xfId="0" applyFont="1" applyFill="1" applyAlignment="1">
      <alignment horizontal="centerContinuous"/>
    </xf>
    <xf numFmtId="37" fontId="5" fillId="4" borderId="7" xfId="0" applyFont="1" applyFill="1" applyBorder="1" applyAlignment="1">
      <alignment horizontal="centerContinuous"/>
    </xf>
    <xf numFmtId="37" fontId="1" fillId="0" borderId="0" xfId="0" applyFont="1" applyBorder="1" applyAlignment="1" quotePrefix="1">
      <alignment horizontal="centerContinuous"/>
    </xf>
    <xf numFmtId="37" fontId="5" fillId="3" borderId="0" xfId="0" applyFont="1" applyFill="1" applyAlignment="1">
      <alignment/>
    </xf>
    <xf numFmtId="37" fontId="1" fillId="0" borderId="0" xfId="0" applyFont="1" applyAlignment="1">
      <alignment wrapText="1"/>
    </xf>
    <xf numFmtId="37" fontId="5" fillId="4" borderId="3" xfId="0" applyFont="1" applyFill="1" applyBorder="1" applyAlignment="1">
      <alignment/>
    </xf>
    <xf numFmtId="37" fontId="5" fillId="4" borderId="0" xfId="0" applyFont="1" applyFill="1" applyAlignment="1">
      <alignment/>
    </xf>
    <xf numFmtId="37" fontId="5" fillId="4" borderId="14" xfId="0" applyFont="1" applyFill="1" applyBorder="1" applyAlignment="1">
      <alignment horizontal="center"/>
    </xf>
    <xf numFmtId="37" fontId="5" fillId="3" borderId="15" xfId="0" applyFont="1" applyFill="1" applyBorder="1" applyAlignment="1">
      <alignment horizontal="centerContinuous"/>
    </xf>
    <xf numFmtId="37" fontId="1" fillId="0" borderId="1" xfId="0" applyNumberFormat="1" applyFont="1" applyBorder="1" applyAlignment="1" applyProtection="1">
      <alignment/>
      <protection/>
    </xf>
    <xf numFmtId="37" fontId="1" fillId="0" borderId="0" xfId="0" applyNumberFormat="1" applyFont="1" applyAlignment="1" applyProtection="1">
      <alignment/>
      <protection/>
    </xf>
    <xf numFmtId="37" fontId="5" fillId="4" borderId="10" xfId="0" applyFont="1" applyFill="1" applyBorder="1" applyAlignment="1">
      <alignment horizontal="centerContinuous"/>
    </xf>
    <xf numFmtId="37" fontId="1" fillId="4" borderId="4" xfId="0" applyFont="1" applyFill="1" applyBorder="1" applyAlignment="1">
      <alignment horizontal="centerContinuous"/>
    </xf>
    <xf numFmtId="37" fontId="1" fillId="4" borderId="5" xfId="0" applyFont="1" applyFill="1" applyBorder="1" applyAlignment="1">
      <alignment/>
    </xf>
    <xf numFmtId="37" fontId="5" fillId="4" borderId="4" xfId="0" applyFont="1" applyFill="1" applyBorder="1" applyAlignment="1">
      <alignment horizontal="centerContinuous"/>
    </xf>
    <xf numFmtId="37" fontId="1" fillId="4" borderId="5" xfId="0" applyFont="1" applyFill="1" applyBorder="1" applyAlignment="1">
      <alignment horizontal="centerContinuous"/>
    </xf>
    <xf numFmtId="37" fontId="5" fillId="0" borderId="13" xfId="0" applyFont="1" applyBorder="1" applyAlignment="1">
      <alignment horizontal="centerContinuous"/>
    </xf>
    <xf numFmtId="37" fontId="5" fillId="0" borderId="6" xfId="0" applyFont="1" applyBorder="1" applyAlignment="1">
      <alignment horizontal="centerContinuous"/>
    </xf>
    <xf numFmtId="37" fontId="5" fillId="0" borderId="8" xfId="0" applyFont="1" applyBorder="1" applyAlignment="1">
      <alignment horizontal="centerContinuous"/>
    </xf>
    <xf numFmtId="174" fontId="1" fillId="0" borderId="0" xfId="20" applyNumberFormat="1" applyFont="1" applyAlignment="1">
      <alignment/>
    </xf>
    <xf numFmtId="172" fontId="1" fillId="0" borderId="3" xfId="0" applyNumberFormat="1" applyFont="1" applyBorder="1" applyAlignment="1" applyProtection="1">
      <alignment horizontal="centerContinuous"/>
      <protection/>
    </xf>
    <xf numFmtId="37" fontId="1" fillId="3" borderId="3" xfId="0" applyFont="1" applyFill="1" applyBorder="1" applyAlignment="1">
      <alignment horizontal="centerContinuous"/>
    </xf>
    <xf numFmtId="37" fontId="1" fillId="0" borderId="16" xfId="0" applyFont="1" applyBorder="1" applyAlignment="1">
      <alignment horizontal="centerContinuous"/>
    </xf>
    <xf numFmtId="172" fontId="1" fillId="0" borderId="2" xfId="0" applyNumberFormat="1" applyFont="1" applyBorder="1" applyAlignment="1" applyProtection="1">
      <alignment horizontal="centerContinuous"/>
      <protection/>
    </xf>
    <xf numFmtId="37" fontId="1" fillId="3" borderId="2" xfId="0" applyFont="1" applyFill="1" applyBorder="1" applyAlignment="1">
      <alignment horizontal="centerContinuous"/>
    </xf>
    <xf numFmtId="37" fontId="1" fillId="0" borderId="17" xfId="0" applyFont="1" applyBorder="1" applyAlignment="1">
      <alignment horizontal="centerContinuous"/>
    </xf>
    <xf numFmtId="37" fontId="1" fillId="4" borderId="13" xfId="0" applyFont="1" applyFill="1" applyBorder="1" applyAlignment="1">
      <alignment/>
    </xf>
    <xf numFmtId="37" fontId="1" fillId="4" borderId="12" xfId="0" applyFont="1" applyFill="1" applyBorder="1" applyAlignment="1">
      <alignment horizontal="centerContinuous"/>
    </xf>
    <xf numFmtId="37" fontId="5" fillId="3" borderId="12" xfId="0" applyFont="1" applyFill="1" applyBorder="1" applyAlignment="1">
      <alignment horizontal="centerContinuous"/>
    </xf>
    <xf numFmtId="37" fontId="5" fillId="3" borderId="11" xfId="0" applyFont="1" applyFill="1" applyBorder="1" applyAlignment="1">
      <alignment horizontal="centerContinuous"/>
    </xf>
    <xf numFmtId="0" fontId="1" fillId="3" borderId="3" xfId="0" applyNumberFormat="1" applyFont="1" applyFill="1" applyBorder="1" applyAlignment="1">
      <alignment/>
    </xf>
    <xf numFmtId="0" fontId="1" fillId="3" borderId="2" xfId="0" applyNumberFormat="1" applyFont="1" applyFill="1" applyBorder="1" applyAlignment="1">
      <alignment/>
    </xf>
    <xf numFmtId="37" fontId="1" fillId="4" borderId="9" xfId="0" applyFont="1" applyFill="1" applyBorder="1" applyAlignment="1">
      <alignment horizontal="centerContinuous"/>
    </xf>
    <xf numFmtId="37" fontId="5" fillId="0" borderId="12" xfId="0" applyFont="1" applyBorder="1" applyAlignment="1">
      <alignment horizontal="centerContinuous"/>
    </xf>
    <xf numFmtId="39" fontId="1" fillId="0" borderId="0" xfId="0" applyNumberFormat="1" applyFont="1" applyAlignment="1" applyProtection="1">
      <alignment/>
      <protection/>
    </xf>
    <xf numFmtId="37" fontId="1" fillId="3" borderId="3" xfId="0" applyFont="1" applyFill="1" applyBorder="1" applyAlignment="1">
      <alignment/>
    </xf>
    <xf numFmtId="37" fontId="1" fillId="3" borderId="2" xfId="0" applyFont="1" applyFill="1" applyBorder="1" applyAlignment="1">
      <alignment/>
    </xf>
    <xf numFmtId="37" fontId="1" fillId="4" borderId="2" xfId="0" applyFont="1" applyFill="1" applyBorder="1" applyAlignment="1">
      <alignment horizontal="centerContinuous"/>
    </xf>
    <xf numFmtId="37" fontId="1" fillId="3" borderId="3" xfId="0" applyFont="1" applyFill="1" applyBorder="1" applyAlignment="1">
      <alignment horizontal="right"/>
    </xf>
    <xf numFmtId="37" fontId="1" fillId="3" borderId="2" xfId="0" applyFont="1" applyFill="1" applyBorder="1" applyAlignment="1">
      <alignment/>
    </xf>
    <xf numFmtId="37" fontId="5" fillId="3" borderId="4" xfId="0" applyFont="1" applyFill="1" applyBorder="1" applyAlignment="1">
      <alignment/>
    </xf>
    <xf numFmtId="37" fontId="1" fillId="3" borderId="4" xfId="0" applyFont="1" applyFill="1" applyBorder="1" applyAlignment="1">
      <alignment/>
    </xf>
    <xf numFmtId="37" fontId="1" fillId="3" borderId="5" xfId="0" applyFont="1" applyFill="1" applyBorder="1" applyAlignment="1">
      <alignment/>
    </xf>
    <xf numFmtId="37" fontId="5" fillId="0" borderId="15" xfId="0" applyFont="1" applyBorder="1" applyAlignment="1">
      <alignment horizontal="centerContinuous"/>
    </xf>
    <xf numFmtId="37" fontId="5" fillId="4" borderId="13" xfId="0" applyFont="1" applyFill="1" applyBorder="1" applyAlignment="1">
      <alignment/>
    </xf>
    <xf numFmtId="174" fontId="1" fillId="0" borderId="0" xfId="0" applyNumberFormat="1" applyFont="1" applyAlignment="1" applyProtection="1">
      <alignment/>
      <protection/>
    </xf>
    <xf numFmtId="37" fontId="5" fillId="3" borderId="10" xfId="0" applyFont="1" applyFill="1" applyBorder="1" applyAlignment="1">
      <alignment horizontal="left"/>
    </xf>
    <xf numFmtId="37" fontId="5" fillId="3" borderId="1" xfId="0" applyFont="1" applyFill="1" applyBorder="1" applyAlignment="1">
      <alignment/>
    </xf>
    <xf numFmtId="37" fontId="5" fillId="3" borderId="7" xfId="0" applyFont="1" applyFill="1" applyBorder="1" applyAlignment="1">
      <alignment horizontal="center"/>
    </xf>
    <xf numFmtId="37" fontId="1" fillId="0" borderId="16" xfId="0" applyFont="1" applyBorder="1" applyAlignment="1">
      <alignment/>
    </xf>
    <xf numFmtId="37" fontId="1" fillId="3" borderId="4" xfId="0" applyFont="1" applyFill="1" applyBorder="1" applyAlignment="1">
      <alignment horizontal="centerContinuous"/>
    </xf>
    <xf numFmtId="37" fontId="1" fillId="3" borderId="5" xfId="0" applyFont="1" applyFill="1" applyBorder="1" applyAlignment="1">
      <alignment horizontal="centerContinuous"/>
    </xf>
    <xf numFmtId="37" fontId="1" fillId="3" borderId="4" xfId="0" applyFont="1" applyFill="1" applyBorder="1" applyAlignment="1">
      <alignment/>
    </xf>
    <xf numFmtId="37" fontId="1" fillId="3" borderId="5" xfId="0" applyFont="1" applyFill="1" applyBorder="1" applyAlignment="1">
      <alignment/>
    </xf>
    <xf numFmtId="37" fontId="1" fillId="3" borderId="0" xfId="0" applyFont="1" applyFill="1" applyAlignment="1">
      <alignment horizontal="centerContinuous"/>
    </xf>
    <xf numFmtId="37" fontId="1" fillId="3" borderId="7" xfId="0" applyFont="1" applyFill="1" applyBorder="1" applyAlignment="1">
      <alignment/>
    </xf>
    <xf numFmtId="37" fontId="5" fillId="4" borderId="13" xfId="0" applyFont="1" applyFill="1" applyBorder="1" applyAlignment="1">
      <alignment horizontal="center"/>
    </xf>
    <xf numFmtId="37" fontId="1" fillId="3" borderId="3" xfId="0" applyFont="1" applyFill="1" applyBorder="1" applyAlignment="1" quotePrefix="1">
      <alignment/>
    </xf>
    <xf numFmtId="37" fontId="1" fillId="0" borderId="0" xfId="0" applyFont="1" applyAlignment="1">
      <alignment horizontal="left"/>
    </xf>
    <xf numFmtId="37" fontId="1" fillId="0" borderId="0" xfId="0" applyNumberFormat="1" applyFont="1" applyAlignment="1" applyProtection="1">
      <alignment horizontal="centerContinuous"/>
      <protection/>
    </xf>
    <xf numFmtId="37" fontId="1" fillId="3" borderId="3" xfId="0" applyFont="1" applyFill="1" applyBorder="1" applyAlignment="1" applyProtection="1">
      <alignment/>
      <protection/>
    </xf>
    <xf numFmtId="37" fontId="1" fillId="3" borderId="2" xfId="0" applyFont="1" applyFill="1" applyBorder="1" applyAlignment="1" applyProtection="1">
      <alignment horizontal="center"/>
      <protection/>
    </xf>
    <xf numFmtId="37" fontId="1" fillId="3" borderId="4" xfId="0" applyFont="1" applyFill="1" applyBorder="1" applyAlignment="1" applyProtection="1">
      <alignment horizontal="centerContinuous"/>
      <protection/>
    </xf>
    <xf numFmtId="37" fontId="5" fillId="3" borderId="18" xfId="0" applyFont="1" applyFill="1" applyBorder="1" applyAlignment="1" applyProtection="1">
      <alignment horizontal="center"/>
      <protection/>
    </xf>
    <xf numFmtId="37" fontId="5" fillId="3" borderId="2" xfId="0" applyFont="1" applyFill="1" applyBorder="1" applyAlignment="1" applyProtection="1">
      <alignment horizontal="centerContinuous"/>
      <protection/>
    </xf>
    <xf numFmtId="37" fontId="5" fillId="3" borderId="9" xfId="0" applyFont="1" applyFill="1" applyBorder="1" applyAlignment="1" applyProtection="1">
      <alignment horizontal="centerContinuous"/>
      <protection/>
    </xf>
    <xf numFmtId="37" fontId="1" fillId="0" borderId="7" xfId="0" applyFont="1" applyBorder="1" applyAlignment="1" applyProtection="1">
      <alignment/>
      <protection/>
    </xf>
    <xf numFmtId="37" fontId="5" fillId="0" borderId="18" xfId="0" applyFont="1" applyBorder="1" applyAlignment="1" applyProtection="1">
      <alignment horizontal="center"/>
      <protection/>
    </xf>
    <xf numFmtId="37" fontId="1" fillId="0" borderId="11" xfId="0" applyFont="1" applyBorder="1" applyAlignment="1" applyProtection="1">
      <alignment/>
      <protection/>
    </xf>
    <xf numFmtId="37" fontId="5" fillId="0" borderId="7" xfId="0" applyFont="1" applyBorder="1" applyAlignment="1" applyProtection="1">
      <alignment horizontal="center"/>
      <protection/>
    </xf>
    <xf numFmtId="37" fontId="5" fillId="0" borderId="19" xfId="0" applyFont="1" applyBorder="1" applyAlignment="1" applyProtection="1">
      <alignment horizontal="centerContinuous"/>
      <protection/>
    </xf>
    <xf numFmtId="37" fontId="5" fillId="0" borderId="14" xfId="0" applyFont="1" applyBorder="1" applyAlignment="1" applyProtection="1">
      <alignment horizontal="center"/>
      <protection/>
    </xf>
    <xf numFmtId="37" fontId="1" fillId="0" borderId="6" xfId="0" applyFont="1" applyBorder="1" applyAlignment="1">
      <alignment/>
    </xf>
    <xf numFmtId="37" fontId="6" fillId="3" borderId="2" xfId="0" applyFont="1" applyFill="1" applyBorder="1" applyAlignment="1">
      <alignment horizontal="centerContinuous"/>
    </xf>
    <xf numFmtId="37" fontId="5" fillId="3" borderId="14" xfId="0" applyFont="1" applyFill="1" applyBorder="1" applyAlignment="1">
      <alignment horizontal="centerContinuous"/>
    </xf>
    <xf numFmtId="37" fontId="1" fillId="3" borderId="0" xfId="0" applyFont="1" applyFill="1" applyBorder="1" applyAlignment="1">
      <alignment/>
    </xf>
    <xf numFmtId="37" fontId="1" fillId="0" borderId="0" xfId="0" applyNumberFormat="1" applyFont="1" applyBorder="1" applyAlignment="1" applyProtection="1">
      <alignment/>
      <protection/>
    </xf>
    <xf numFmtId="37" fontId="5" fillId="4" borderId="5" xfId="0" applyFont="1" applyFill="1" applyBorder="1" applyAlignment="1">
      <alignment horizontal="centerContinuous"/>
    </xf>
    <xf numFmtId="37" fontId="5" fillId="3" borderId="12" xfId="0" applyFont="1" applyFill="1" applyBorder="1" applyAlignment="1">
      <alignment horizontal="right"/>
    </xf>
    <xf numFmtId="37" fontId="5" fillId="3" borderId="12" xfId="0" applyFont="1" applyFill="1" applyBorder="1" applyAlignment="1">
      <alignment/>
    </xf>
    <xf numFmtId="37" fontId="5" fillId="0" borderId="9" xfId="0" applyFont="1" applyBorder="1" applyAlignment="1">
      <alignment horizontal="right"/>
    </xf>
    <xf numFmtId="37" fontId="0" fillId="0" borderId="0" xfId="0" applyFont="1" applyAlignment="1">
      <alignment/>
    </xf>
    <xf numFmtId="37" fontId="0" fillId="0" borderId="0" xfId="0" applyFont="1" applyAlignment="1">
      <alignment horizontal="left"/>
    </xf>
    <xf numFmtId="37" fontId="1" fillId="3" borderId="2" xfId="0" applyFont="1" applyFill="1" applyBorder="1" applyAlignment="1" applyProtection="1" quotePrefix="1">
      <alignment horizontal="centerContinuous"/>
      <protection/>
    </xf>
    <xf numFmtId="182" fontId="1" fillId="3" borderId="0" xfId="0" applyNumberFormat="1" applyFont="1" applyFill="1" applyAlignment="1" applyProtection="1">
      <alignment/>
      <protection/>
    </xf>
    <xf numFmtId="37" fontId="5" fillId="5" borderId="10" xfId="0" applyFont="1" applyFill="1" applyBorder="1" applyAlignment="1" applyProtection="1">
      <alignment horizontal="centerContinuous"/>
      <protection/>
    </xf>
    <xf numFmtId="37" fontId="5" fillId="5" borderId="4" xfId="0" applyFont="1" applyFill="1" applyBorder="1" applyAlignment="1" applyProtection="1">
      <alignment horizontal="centerContinuous"/>
      <protection/>
    </xf>
    <xf numFmtId="37" fontId="5" fillId="5" borderId="5" xfId="0" applyFont="1" applyFill="1" applyBorder="1" applyAlignment="1" applyProtection="1">
      <alignment horizontal="centerContinuous"/>
      <protection/>
    </xf>
    <xf numFmtId="37" fontId="5" fillId="0" borderId="8" xfId="0" applyFont="1" applyBorder="1" applyAlignment="1" applyProtection="1">
      <alignment horizontal="centerContinuous"/>
      <protection/>
    </xf>
    <xf numFmtId="37" fontId="5" fillId="0" borderId="2" xfId="0" applyFont="1" applyBorder="1" applyAlignment="1" applyProtection="1">
      <alignment horizontal="centerContinuous"/>
      <protection/>
    </xf>
    <xf numFmtId="37" fontId="5" fillId="0" borderId="20" xfId="0" applyFont="1" applyBorder="1" applyAlignment="1" applyProtection="1">
      <alignment horizontal="centerContinuous"/>
      <protection/>
    </xf>
    <xf numFmtId="37" fontId="1" fillId="0" borderId="4" xfId="0" applyFont="1" applyBorder="1" applyAlignment="1">
      <alignment/>
    </xf>
    <xf numFmtId="37" fontId="5" fillId="0" borderId="0" xfId="0" applyFont="1" applyAlignment="1">
      <alignment horizontal="centerContinuous"/>
    </xf>
    <xf numFmtId="37" fontId="5" fillId="3" borderId="8" xfId="0" applyFont="1" applyFill="1" applyBorder="1" applyAlignment="1">
      <alignment horizontal="centerContinuous"/>
    </xf>
    <xf numFmtId="37" fontId="1" fillId="0" borderId="7" xfId="0" applyFont="1" applyBorder="1" applyAlignment="1">
      <alignment/>
    </xf>
    <xf numFmtId="37" fontId="1" fillId="0" borderId="7" xfId="0" applyNumberFormat="1" applyFont="1" applyBorder="1" applyAlignment="1" applyProtection="1">
      <alignment/>
      <protection/>
    </xf>
    <xf numFmtId="37" fontId="5" fillId="4" borderId="12" xfId="0" applyFont="1" applyFill="1" applyBorder="1" applyAlignment="1">
      <alignment horizontal="center"/>
    </xf>
    <xf numFmtId="37" fontId="5" fillId="4" borderId="3" xfId="0" applyFont="1" applyFill="1" applyBorder="1" applyAlignment="1">
      <alignment horizontal="center"/>
    </xf>
    <xf numFmtId="172" fontId="1" fillId="0" borderId="6" xfId="0" applyNumberFormat="1" applyFont="1" applyBorder="1" applyAlignment="1" applyProtection="1">
      <alignment/>
      <protection/>
    </xf>
    <xf numFmtId="37" fontId="5" fillId="0" borderId="0" xfId="0" applyFont="1" applyAlignment="1">
      <alignment wrapText="1"/>
    </xf>
    <xf numFmtId="37" fontId="1" fillId="0" borderId="6" xfId="0" applyNumberFormat="1" applyFont="1" applyBorder="1" applyAlignment="1" applyProtection="1">
      <alignment/>
      <protection/>
    </xf>
    <xf numFmtId="37" fontId="1" fillId="3" borderId="3" xfId="0" applyFont="1" applyFill="1" applyBorder="1" applyAlignment="1">
      <alignment horizontal="center"/>
    </xf>
    <xf numFmtId="37" fontId="5" fillId="4" borderId="15" xfId="0" applyFont="1" applyFill="1" applyBorder="1" applyAlignment="1">
      <alignment horizontal="center"/>
    </xf>
    <xf numFmtId="37" fontId="5" fillId="3" borderId="11" xfId="0" applyFont="1" applyFill="1" applyBorder="1" applyAlignment="1">
      <alignment horizontal="center"/>
    </xf>
    <xf numFmtId="175" fontId="1" fillId="0" borderId="0" xfId="0" applyNumberFormat="1" applyFont="1" applyAlignment="1" applyProtection="1">
      <alignment horizontal="centerContinuous"/>
      <protection/>
    </xf>
    <xf numFmtId="37" fontId="1" fillId="3" borderId="0" xfId="0" applyFont="1" applyFill="1" applyBorder="1" applyAlignment="1">
      <alignment/>
    </xf>
    <xf numFmtId="175" fontId="1" fillId="7" borderId="0" xfId="0" applyNumberFormat="1" applyFont="1" applyFill="1" applyBorder="1" applyAlignment="1" applyProtection="1">
      <alignment/>
      <protection/>
    </xf>
    <xf numFmtId="175" fontId="1" fillId="6" borderId="0" xfId="0" applyNumberFormat="1" applyFont="1" applyFill="1" applyBorder="1" applyAlignment="1" applyProtection="1">
      <alignment/>
      <protection/>
    </xf>
    <xf numFmtId="175" fontId="5" fillId="7" borderId="0" xfId="0" applyNumberFormat="1" applyFont="1" applyFill="1" applyBorder="1" applyAlignment="1" applyProtection="1">
      <alignment/>
      <protection/>
    </xf>
    <xf numFmtId="43" fontId="0" fillId="0" borderId="0" xfId="16" applyFont="1" applyAlignment="1">
      <alignment horizontal="left"/>
    </xf>
    <xf numFmtId="37" fontId="0" fillId="0" borderId="0" xfId="0" applyNumberFormat="1" applyFont="1" applyAlignment="1" applyProtection="1">
      <alignment horizontal="right"/>
      <protection/>
    </xf>
    <xf numFmtId="37" fontId="1" fillId="0" borderId="2" xfId="0" applyFont="1" applyBorder="1" applyAlignment="1">
      <alignment/>
    </xf>
    <xf numFmtId="37" fontId="13" fillId="3" borderId="0" xfId="0" applyFont="1" applyFill="1" applyAlignment="1">
      <alignment horizontal="centerContinuous"/>
    </xf>
    <xf numFmtId="37" fontId="13" fillId="0" borderId="0" xfId="0" applyFont="1" applyAlignment="1">
      <alignment horizontal="centerContinuous"/>
    </xf>
    <xf numFmtId="174" fontId="1" fillId="3" borderId="21" xfId="0" applyNumberFormat="1" applyFont="1" applyFill="1" applyBorder="1" applyAlignment="1" applyProtection="1">
      <alignment/>
      <protection/>
    </xf>
    <xf numFmtId="37" fontId="1" fillId="0" borderId="21" xfId="0" applyNumberFormat="1" applyFont="1" applyBorder="1" applyAlignment="1" applyProtection="1">
      <alignment/>
      <protection/>
    </xf>
    <xf numFmtId="174" fontId="1" fillId="0" borderId="21" xfId="0" applyNumberFormat="1" applyFont="1" applyBorder="1" applyAlignment="1" applyProtection="1">
      <alignment/>
      <protection/>
    </xf>
    <xf numFmtId="37" fontId="1" fillId="0" borderId="21" xfId="0" applyFont="1" applyBorder="1" applyAlignment="1">
      <alignment/>
    </xf>
    <xf numFmtId="37" fontId="16" fillId="3" borderId="10" xfId="0" applyFont="1" applyFill="1" applyBorder="1" applyAlignment="1" applyProtection="1">
      <alignment/>
      <protection/>
    </xf>
    <xf numFmtId="0" fontId="5" fillId="3" borderId="4" xfId="0" applyNumberFormat="1" applyFont="1" applyFill="1" applyBorder="1" applyAlignment="1" applyProtection="1">
      <alignment horizontal="centerContinuous"/>
      <protection/>
    </xf>
    <xf numFmtId="0" fontId="1" fillId="3" borderId="5" xfId="0" applyNumberFormat="1" applyFont="1" applyFill="1" applyBorder="1" applyAlignment="1" applyProtection="1">
      <alignment horizontal="centerContinuous"/>
      <protection/>
    </xf>
    <xf numFmtId="37" fontId="16" fillId="3" borderId="10" xfId="0" applyFont="1" applyFill="1" applyBorder="1" applyAlignment="1">
      <alignment horizontal="left"/>
    </xf>
    <xf numFmtId="37" fontId="16" fillId="3" borderId="10" xfId="0" applyFont="1" applyFill="1" applyBorder="1" applyAlignment="1">
      <alignment/>
    </xf>
    <xf numFmtId="0" fontId="1" fillId="3" borderId="4" xfId="0" applyNumberFormat="1" applyFont="1" applyFill="1" applyBorder="1" applyAlignment="1">
      <alignment horizontal="centerContinuous"/>
    </xf>
    <xf numFmtId="0" fontId="1" fillId="3" borderId="5" xfId="0" applyNumberFormat="1" applyFont="1" applyFill="1" applyBorder="1" applyAlignment="1">
      <alignment horizontal="centerContinuous"/>
    </xf>
    <xf numFmtId="37" fontId="5" fillId="3" borderId="4" xfId="0" applyFont="1" applyFill="1" applyBorder="1" applyAlignment="1">
      <alignment/>
    </xf>
    <xf numFmtId="37" fontId="1" fillId="3" borderId="4" xfId="0" applyFont="1" applyFill="1" applyBorder="1" applyAlignment="1">
      <alignment/>
    </xf>
    <xf numFmtId="37" fontId="1" fillId="3" borderId="5" xfId="0" applyFont="1" applyFill="1" applyBorder="1" applyAlignment="1">
      <alignment/>
    </xf>
    <xf numFmtId="37" fontId="1" fillId="0" borderId="4" xfId="0" applyFont="1" applyBorder="1" applyAlignment="1">
      <alignment horizontal="left"/>
    </xf>
    <xf numFmtId="37" fontId="0" fillId="0" borderId="0" xfId="0" applyFont="1" applyAlignment="1" quotePrefix="1">
      <alignment horizontal="left"/>
    </xf>
    <xf numFmtId="174" fontId="1" fillId="4" borderId="1" xfId="20" applyNumberFormat="1" applyFont="1" applyFill="1" applyBorder="1" applyAlignment="1">
      <alignment/>
    </xf>
    <xf numFmtId="174" fontId="1" fillId="0" borderId="1" xfId="20" applyNumberFormat="1" applyFont="1" applyBorder="1" applyAlignment="1">
      <alignment/>
    </xf>
    <xf numFmtId="37" fontId="16" fillId="3" borderId="10" xfId="0" applyFont="1" applyFill="1" applyBorder="1" applyAlignment="1">
      <alignment/>
    </xf>
    <xf numFmtId="39" fontId="1" fillId="4" borderId="1" xfId="0" applyNumberFormat="1" applyFont="1" applyFill="1" applyBorder="1" applyAlignment="1">
      <alignment/>
    </xf>
    <xf numFmtId="39" fontId="1" fillId="0" borderId="1" xfId="0" applyNumberFormat="1" applyFont="1" applyBorder="1" applyAlignment="1">
      <alignment/>
    </xf>
    <xf numFmtId="39" fontId="1" fillId="0" borderId="0" xfId="0" applyNumberFormat="1" applyFont="1" applyAlignment="1">
      <alignment/>
    </xf>
    <xf numFmtId="39" fontId="5" fillId="4" borderId="15" xfId="0" applyNumberFormat="1" applyFont="1" applyFill="1" applyBorder="1" applyAlignment="1">
      <alignment/>
    </xf>
    <xf numFmtId="37" fontId="1" fillId="0" borderId="0" xfId="0" applyFont="1" applyAlignment="1" quotePrefix="1">
      <alignment horizontal="left"/>
    </xf>
    <xf numFmtId="39" fontId="1" fillId="0" borderId="1" xfId="0" applyNumberFormat="1" applyFont="1" applyBorder="1" applyAlignment="1">
      <alignment horizontal="right"/>
    </xf>
    <xf numFmtId="39" fontId="1" fillId="4" borderId="1" xfId="0" applyNumberFormat="1" applyFont="1" applyFill="1" applyBorder="1" applyAlignment="1">
      <alignment horizontal="right"/>
    </xf>
    <xf numFmtId="37" fontId="5" fillId="3" borderId="1" xfId="0" applyFont="1" applyFill="1" applyBorder="1" applyAlignment="1">
      <alignment horizontal="center"/>
    </xf>
    <xf numFmtId="37" fontId="5" fillId="6" borderId="1" xfId="0" applyFont="1" applyFill="1" applyBorder="1" applyAlignment="1">
      <alignment horizontal="center"/>
    </xf>
    <xf numFmtId="37" fontId="5" fillId="5" borderId="15" xfId="0" applyFont="1" applyFill="1" applyBorder="1" applyAlignment="1" applyProtection="1">
      <alignment horizontal="center"/>
      <protection/>
    </xf>
    <xf numFmtId="37" fontId="5" fillId="5" borderId="13" xfId="0" applyFont="1" applyFill="1" applyBorder="1" applyAlignment="1" applyProtection="1">
      <alignment horizontal="centerContinuous"/>
      <protection/>
    </xf>
    <xf numFmtId="37" fontId="1" fillId="5" borderId="3" xfId="0" applyFont="1" applyFill="1" applyBorder="1" applyAlignment="1" applyProtection="1">
      <alignment horizontal="centerContinuous"/>
      <protection/>
    </xf>
    <xf numFmtId="37" fontId="1" fillId="5" borderId="12" xfId="0" applyFont="1" applyFill="1" applyBorder="1" applyAlignment="1" applyProtection="1">
      <alignment horizontal="centerContinuous"/>
      <protection/>
    </xf>
    <xf numFmtId="37" fontId="5" fillId="5" borderId="22" xfId="0" applyFont="1" applyFill="1" applyBorder="1" applyAlignment="1" applyProtection="1">
      <alignment horizontal="centerContinuous"/>
      <protection/>
    </xf>
    <xf numFmtId="37" fontId="1" fillId="0" borderId="0" xfId="0" applyFont="1" applyAlignment="1">
      <alignment horizontal="center"/>
    </xf>
    <xf numFmtId="49" fontId="0" fillId="0" borderId="0" xfId="0" applyNumberFormat="1" applyFont="1" applyAlignment="1">
      <alignment/>
    </xf>
    <xf numFmtId="37" fontId="5" fillId="5" borderId="3" xfId="0" applyFont="1" applyFill="1" applyBorder="1" applyAlignment="1">
      <alignment horizontal="centerContinuous"/>
    </xf>
    <xf numFmtId="37" fontId="5" fillId="5" borderId="0" xfId="0" applyFont="1" applyFill="1" applyBorder="1" applyAlignment="1">
      <alignment horizontal="centerContinuous"/>
    </xf>
    <xf numFmtId="49" fontId="20" fillId="0" borderId="0" xfId="0" applyNumberFormat="1" applyFont="1" applyAlignment="1">
      <alignment/>
    </xf>
    <xf numFmtId="37" fontId="13" fillId="3" borderId="10" xfId="0" applyFont="1" applyFill="1" applyBorder="1" applyAlignment="1">
      <alignment horizontal="left"/>
    </xf>
    <xf numFmtId="37" fontId="1" fillId="0" borderId="5" xfId="0" applyFont="1" applyBorder="1" applyAlignment="1">
      <alignment/>
    </xf>
    <xf numFmtId="37" fontId="5" fillId="4" borderId="13" xfId="0" applyFont="1" applyFill="1" applyBorder="1" applyAlignment="1">
      <alignment/>
    </xf>
    <xf numFmtId="37" fontId="5" fillId="4" borderId="12" xfId="0" applyFont="1" applyFill="1" applyBorder="1" applyAlignment="1">
      <alignment/>
    </xf>
    <xf numFmtId="37" fontId="17" fillId="0" borderId="6" xfId="0" applyFont="1" applyBorder="1" applyAlignment="1">
      <alignment horizontal="right" textRotation="180"/>
    </xf>
    <xf numFmtId="37" fontId="1" fillId="4" borderId="3" xfId="0" applyFont="1" applyFill="1" applyBorder="1" applyAlignment="1">
      <alignment/>
    </xf>
    <xf numFmtId="191" fontId="1" fillId="4" borderId="1" xfId="0" applyNumberFormat="1" applyFont="1" applyFill="1" applyBorder="1" applyAlignment="1">
      <alignment/>
    </xf>
    <xf numFmtId="191" fontId="1" fillId="0" borderId="1" xfId="0" applyNumberFormat="1" applyFont="1" applyBorder="1" applyAlignment="1">
      <alignment/>
    </xf>
    <xf numFmtId="191" fontId="1" fillId="0" borderId="0" xfId="0" applyNumberFormat="1" applyFont="1" applyAlignment="1">
      <alignment/>
    </xf>
    <xf numFmtId="191" fontId="5" fillId="4" borderId="15" xfId="0" applyNumberFormat="1" applyFont="1" applyFill="1" applyBorder="1" applyAlignment="1">
      <alignment/>
    </xf>
    <xf numFmtId="195" fontId="1" fillId="0" borderId="0" xfId="0" applyNumberFormat="1" applyFont="1" applyAlignment="1">
      <alignment/>
    </xf>
    <xf numFmtId="37" fontId="5" fillId="0" borderId="23" xfId="0" applyFont="1" applyBorder="1" applyAlignment="1">
      <alignment/>
    </xf>
    <xf numFmtId="37" fontId="5" fillId="0" borderId="24" xfId="0" applyFont="1" applyBorder="1" applyAlignment="1">
      <alignment/>
    </xf>
    <xf numFmtId="37" fontId="1" fillId="0" borderId="17" xfId="0" applyFont="1" applyBorder="1" applyAlignment="1">
      <alignment/>
    </xf>
    <xf numFmtId="0" fontId="5" fillId="3" borderId="12" xfId="0" applyNumberFormat="1" applyFont="1" applyFill="1" applyBorder="1" applyAlignment="1">
      <alignment horizontal="center"/>
    </xf>
    <xf numFmtId="37" fontId="5" fillId="3" borderId="12" xfId="0" applyFont="1" applyFill="1" applyBorder="1" applyAlignment="1">
      <alignment horizontal="center"/>
    </xf>
    <xf numFmtId="0" fontId="5" fillId="3" borderId="7" xfId="0" applyNumberFormat="1" applyFont="1" applyFill="1" applyBorder="1" applyAlignment="1">
      <alignment horizontal="center"/>
    </xf>
    <xf numFmtId="37" fontId="5" fillId="3" borderId="3" xfId="0" applyFont="1" applyFill="1" applyBorder="1" applyAlignment="1">
      <alignment horizontal="center"/>
    </xf>
    <xf numFmtId="37" fontId="5" fillId="3" borderId="14" xfId="0" applyFont="1" applyFill="1" applyBorder="1" applyAlignment="1">
      <alignment horizontal="center" vertical="top"/>
    </xf>
    <xf numFmtId="37" fontId="5" fillId="3" borderId="9" xfId="0" applyFont="1" applyFill="1" applyBorder="1" applyAlignment="1">
      <alignment horizontal="center" vertical="top"/>
    </xf>
    <xf numFmtId="192" fontId="1" fillId="0" borderId="0" xfId="0" applyNumberFormat="1" applyFont="1" applyAlignment="1">
      <alignment vertical="center"/>
    </xf>
    <xf numFmtId="37" fontId="1" fillId="0" borderId="17" xfId="0" applyFont="1" applyBorder="1" applyAlignment="1" applyProtection="1">
      <alignment/>
      <protection/>
    </xf>
    <xf numFmtId="37" fontId="1" fillId="0" borderId="17" xfId="0" applyFont="1" applyBorder="1" applyAlignment="1">
      <alignment/>
    </xf>
    <xf numFmtId="175" fontId="1" fillId="0" borderId="17" xfId="0" applyNumberFormat="1" applyFont="1" applyBorder="1" applyAlignment="1" applyProtection="1">
      <alignment/>
      <protection/>
    </xf>
    <xf numFmtId="37" fontId="1" fillId="3" borderId="17" xfId="0" applyFont="1" applyFill="1" applyBorder="1" applyAlignment="1" applyProtection="1">
      <alignment/>
      <protection/>
    </xf>
    <xf numFmtId="49" fontId="0" fillId="0" borderId="0" xfId="0" applyNumberFormat="1" applyFont="1" applyAlignment="1">
      <alignment/>
    </xf>
    <xf numFmtId="37" fontId="1" fillId="0" borderId="0" xfId="0" applyFont="1" applyBorder="1" applyAlignment="1" quotePrefix="1">
      <alignment horizontal="centerContinuous"/>
    </xf>
    <xf numFmtId="37" fontId="5" fillId="8" borderId="21" xfId="0" applyFont="1" applyFill="1" applyBorder="1" applyAlignment="1">
      <alignment horizontal="center"/>
    </xf>
    <xf numFmtId="37" fontId="5" fillId="8" borderId="24" xfId="0" applyFont="1" applyFill="1" applyBorder="1" applyAlignment="1">
      <alignment horizontal="center"/>
    </xf>
    <xf numFmtId="37" fontId="5" fillId="0" borderId="21" xfId="0" applyFont="1" applyBorder="1" applyAlignment="1">
      <alignment horizontal="center"/>
    </xf>
    <xf numFmtId="37" fontId="5" fillId="0" borderId="24" xfId="0" applyFont="1" applyBorder="1" applyAlignment="1">
      <alignment horizontal="center"/>
    </xf>
    <xf numFmtId="191" fontId="0" fillId="0" borderId="0" xfId="0" applyNumberFormat="1" applyAlignment="1">
      <alignment/>
    </xf>
    <xf numFmtId="174" fontId="0" fillId="0" borderId="0" xfId="20" applyNumberFormat="1" applyAlignment="1">
      <alignment/>
    </xf>
    <xf numFmtId="174" fontId="5" fillId="4" borderId="25" xfId="20" applyNumberFormat="1" applyFont="1" applyFill="1" applyBorder="1" applyAlignment="1">
      <alignment/>
    </xf>
    <xf numFmtId="37" fontId="1" fillId="3" borderId="3" xfId="0" applyFont="1" applyFill="1" applyBorder="1" applyAlignment="1">
      <alignment horizontal="centerContinuous" vertical="center"/>
    </xf>
    <xf numFmtId="37" fontId="1" fillId="3" borderId="2" xfId="0" applyFont="1" applyFill="1" applyBorder="1" applyAlignment="1">
      <alignment horizontal="centerContinuous" vertical="center"/>
    </xf>
    <xf numFmtId="172" fontId="1" fillId="0" borderId="3" xfId="0" applyNumberFormat="1" applyFont="1" applyBorder="1" applyAlignment="1" applyProtection="1">
      <alignment vertical="center"/>
      <protection/>
    </xf>
    <xf numFmtId="172" fontId="1" fillId="0" borderId="2" xfId="0" applyNumberFormat="1" applyFont="1" applyBorder="1" applyAlignment="1" applyProtection="1">
      <alignment vertical="center"/>
      <protection/>
    </xf>
    <xf numFmtId="172" fontId="1" fillId="0" borderId="3" xfId="0" applyNumberFormat="1" applyFont="1" applyBorder="1" applyAlignment="1" applyProtection="1">
      <alignment vertical="center"/>
      <protection/>
    </xf>
    <xf numFmtId="172" fontId="1" fillId="0" borderId="2" xfId="0" applyNumberFormat="1" applyFont="1" applyBorder="1" applyAlignment="1" applyProtection="1">
      <alignment vertical="center"/>
      <protection/>
    </xf>
    <xf numFmtId="37" fontId="1" fillId="0" borderId="17" xfId="0" applyFont="1" applyBorder="1" applyAlignment="1" applyProtection="1">
      <alignment/>
      <protection/>
    </xf>
    <xf numFmtId="37" fontId="1" fillId="3" borderId="3" xfId="0" applyFont="1" applyFill="1" applyBorder="1" applyAlignment="1">
      <alignment horizontal="right" vertical="center"/>
    </xf>
    <xf numFmtId="37" fontId="5" fillId="4" borderId="10" xfId="0" applyFont="1" applyFill="1" applyBorder="1" applyAlignment="1">
      <alignment horizontal="centerContinuous" vertical="center"/>
    </xf>
    <xf numFmtId="172" fontId="1" fillId="0" borderId="4" xfId="0" applyNumberFormat="1" applyFont="1" applyBorder="1" applyAlignment="1" applyProtection="1">
      <alignment vertical="center"/>
      <protection/>
    </xf>
    <xf numFmtId="37" fontId="1" fillId="0" borderId="4" xfId="0" applyFont="1" applyBorder="1" applyAlignment="1">
      <alignment horizontal="centerContinuous" vertical="center"/>
    </xf>
    <xf numFmtId="37" fontId="1" fillId="0" borderId="4" xfId="0" applyFont="1" applyBorder="1" applyAlignment="1">
      <alignment horizontal="right" vertical="center"/>
    </xf>
    <xf numFmtId="37" fontId="1" fillId="0" borderId="4" xfId="0" applyFont="1" applyBorder="1" applyAlignment="1">
      <alignment vertical="center"/>
    </xf>
    <xf numFmtId="37" fontId="1" fillId="0" borderId="4" xfId="0" applyFont="1" applyBorder="1" applyAlignment="1">
      <alignment horizontal="left" vertical="center"/>
    </xf>
    <xf numFmtId="37" fontId="1" fillId="0" borderId="2" xfId="0" applyFont="1" applyBorder="1" applyAlignment="1">
      <alignment horizontal="centerContinuous" vertical="center"/>
    </xf>
    <xf numFmtId="37" fontId="1" fillId="0" borderId="2" xfId="0" applyFont="1" applyBorder="1" applyAlignment="1">
      <alignment vertical="center"/>
    </xf>
    <xf numFmtId="37" fontId="0" fillId="0" borderId="26" xfId="0" applyFont="1" applyBorder="1" applyAlignment="1">
      <alignment/>
    </xf>
    <xf numFmtId="37" fontId="1" fillId="0" borderId="26" xfId="0" applyFont="1" applyBorder="1" applyAlignment="1">
      <alignment/>
    </xf>
    <xf numFmtId="37" fontId="3" fillId="0" borderId="17" xfId="0" applyFont="1" applyBorder="1" applyAlignment="1" applyProtection="1">
      <alignment horizontal="centerContinuous"/>
      <protection locked="0"/>
    </xf>
    <xf numFmtId="37" fontId="10" fillId="0" borderId="17" xfId="0" applyFont="1" applyBorder="1" applyAlignment="1" applyProtection="1">
      <alignment horizontal="centerContinuous"/>
      <protection locked="0"/>
    </xf>
    <xf numFmtId="37" fontId="9" fillId="0" borderId="17" xfId="0" applyFont="1" applyBorder="1" applyAlignment="1">
      <alignment horizontal="centerContinuous"/>
    </xf>
    <xf numFmtId="37" fontId="1" fillId="0" borderId="17" xfId="0" applyFont="1" applyBorder="1" applyAlignment="1">
      <alignment/>
    </xf>
    <xf numFmtId="37" fontId="0" fillId="0" borderId="17" xfId="0" applyFont="1" applyBorder="1" applyAlignment="1">
      <alignment/>
    </xf>
    <xf numFmtId="37" fontId="1" fillId="0" borderId="17" xfId="0" applyFont="1" applyBorder="1" applyAlignment="1">
      <alignment vertical="center"/>
    </xf>
    <xf numFmtId="37" fontId="1" fillId="0" borderId="3" xfId="0" applyFont="1" applyBorder="1" applyAlignment="1">
      <alignment horizontal="centerContinuous"/>
    </xf>
    <xf numFmtId="37" fontId="1" fillId="0" borderId="3" xfId="0" applyFont="1" applyBorder="1" applyAlignment="1">
      <alignment/>
    </xf>
    <xf numFmtId="37" fontId="5" fillId="4" borderId="7" xfId="0" applyNumberFormat="1" applyFont="1" applyFill="1" applyBorder="1" applyAlignment="1" applyProtection="1">
      <alignment horizontal="centerContinuous"/>
      <protection/>
    </xf>
    <xf numFmtId="37" fontId="5" fillId="4" borderId="9" xfId="0" applyNumberFormat="1" applyFont="1" applyFill="1" applyBorder="1" applyAlignment="1" applyProtection="1">
      <alignment horizontal="centerContinuous"/>
      <protection/>
    </xf>
    <xf numFmtId="37" fontId="5" fillId="4" borderId="0" xfId="0" applyFont="1" applyFill="1" applyBorder="1" applyAlignment="1">
      <alignment horizontal="centerContinuous"/>
    </xf>
    <xf numFmtId="37" fontId="1" fillId="0" borderId="3" xfId="0" applyFont="1" applyBorder="1" applyAlignment="1">
      <alignment horizontal="centerContinuous" vertical="center"/>
    </xf>
    <xf numFmtId="37" fontId="1" fillId="0" borderId="3" xfId="0" applyFont="1" applyBorder="1" applyAlignment="1">
      <alignment vertical="center"/>
    </xf>
    <xf numFmtId="37" fontId="1" fillId="0" borderId="3" xfId="0" applyFont="1" applyBorder="1" applyAlignment="1">
      <alignment horizontal="right" vertical="center"/>
    </xf>
    <xf numFmtId="37" fontId="1" fillId="0" borderId="2" xfId="0" applyFont="1" applyBorder="1" applyAlignment="1" quotePrefix="1">
      <alignment horizontal="centerContinuous" vertical="center"/>
    </xf>
    <xf numFmtId="37" fontId="1" fillId="0" borderId="0" xfId="0" applyFont="1" applyBorder="1" applyAlignment="1">
      <alignment vertical="center"/>
    </xf>
    <xf numFmtId="172" fontId="1" fillId="0" borderId="16" xfId="0" applyNumberFormat="1" applyFont="1" applyBorder="1" applyAlignment="1" applyProtection="1">
      <alignment vertical="center"/>
      <protection/>
    </xf>
    <xf numFmtId="172" fontId="1" fillId="0" borderId="17" xfId="0" applyNumberFormat="1" applyFont="1" applyBorder="1" applyAlignment="1" applyProtection="1">
      <alignment vertical="center"/>
      <protection/>
    </xf>
    <xf numFmtId="37" fontId="9" fillId="0" borderId="2" xfId="0" applyFont="1" applyBorder="1" applyAlignment="1">
      <alignment horizontal="centerContinuous" vertical="center"/>
    </xf>
    <xf numFmtId="37" fontId="0" fillId="0" borderId="17" xfId="0" applyBorder="1" applyAlignment="1">
      <alignment/>
    </xf>
    <xf numFmtId="37" fontId="1" fillId="0" borderId="27" xfId="0" applyFont="1" applyBorder="1" applyAlignment="1">
      <alignment horizontal="centerContinuous" vertical="center"/>
    </xf>
    <xf numFmtId="37" fontId="6" fillId="0" borderId="4" xfId="0" applyFont="1" applyBorder="1" applyAlignment="1" applyProtection="1">
      <alignment horizontal="centerContinuous" vertical="center"/>
      <protection locked="0"/>
    </xf>
    <xf numFmtId="37" fontId="3" fillId="0" borderId="4" xfId="0" applyFont="1" applyBorder="1" applyAlignment="1" applyProtection="1">
      <alignment horizontal="centerContinuous" vertical="center"/>
      <protection locked="0"/>
    </xf>
    <xf numFmtId="37" fontId="6" fillId="0" borderId="4" xfId="0" applyFont="1" applyBorder="1" applyAlignment="1" applyProtection="1">
      <alignment vertical="center"/>
      <protection locked="0"/>
    </xf>
    <xf numFmtId="37" fontId="5" fillId="5" borderId="13" xfId="0" applyFont="1" applyFill="1" applyBorder="1" applyAlignment="1">
      <alignment horizontal="centerContinuous" vertical="center"/>
    </xf>
    <xf numFmtId="37" fontId="5" fillId="5" borderId="6" xfId="0" applyFont="1" applyFill="1" applyBorder="1" applyAlignment="1">
      <alignment horizontal="centerContinuous" vertical="center"/>
    </xf>
    <xf numFmtId="37" fontId="5" fillId="0" borderId="10" xfId="0" applyFont="1" applyBorder="1" applyAlignment="1">
      <alignment horizontal="centerContinuous" vertical="center"/>
    </xf>
    <xf numFmtId="37" fontId="5" fillId="3" borderId="4" xfId="0" applyFont="1" applyFill="1" applyBorder="1" applyAlignment="1">
      <alignment horizontal="centerContinuous" vertical="center"/>
    </xf>
    <xf numFmtId="37" fontId="5" fillId="3" borderId="3" xfId="0" applyFont="1" applyFill="1" applyBorder="1" applyAlignment="1">
      <alignment horizontal="centerContinuous" vertical="center"/>
    </xf>
    <xf numFmtId="191" fontId="1" fillId="0" borderId="1" xfId="0" applyNumberFormat="1" applyFont="1" applyBorder="1" applyAlignment="1">
      <alignment vertical="center"/>
    </xf>
    <xf numFmtId="191" fontId="1" fillId="4" borderId="1" xfId="0" applyNumberFormat="1" applyFont="1" applyFill="1" applyBorder="1" applyAlignment="1">
      <alignment vertical="center"/>
    </xf>
    <xf numFmtId="191" fontId="5" fillId="4" borderId="15" xfId="0" applyNumberFormat="1" applyFont="1" applyFill="1" applyBorder="1" applyAlignment="1">
      <alignment vertical="center"/>
    </xf>
    <xf numFmtId="196" fontId="1" fillId="4" borderId="1" xfId="0" applyNumberFormat="1" applyFont="1" applyFill="1" applyBorder="1" applyAlignment="1">
      <alignment vertical="center"/>
    </xf>
    <xf numFmtId="196" fontId="1" fillId="0" borderId="1" xfId="0" applyNumberFormat="1" applyFont="1" applyBorder="1" applyAlignment="1">
      <alignment vertical="center"/>
    </xf>
    <xf numFmtId="196" fontId="1" fillId="0" borderId="0" xfId="0" applyNumberFormat="1" applyFont="1" applyAlignment="1">
      <alignment vertical="center"/>
    </xf>
    <xf numFmtId="196" fontId="5" fillId="4" borderId="15" xfId="0" applyNumberFormat="1" applyFont="1" applyFill="1" applyBorder="1" applyAlignment="1">
      <alignment vertical="center"/>
    </xf>
    <xf numFmtId="196" fontId="1" fillId="4" borderId="7" xfId="0" applyNumberFormat="1" applyFont="1" applyFill="1" applyBorder="1" applyAlignment="1">
      <alignment vertical="center"/>
    </xf>
    <xf numFmtId="196" fontId="1" fillId="0" borderId="7" xfId="0" applyNumberFormat="1" applyFont="1" applyBorder="1" applyAlignment="1">
      <alignment vertical="center"/>
    </xf>
    <xf numFmtId="196" fontId="1" fillId="4" borderId="28" xfId="0" applyNumberFormat="1" applyFont="1" applyFill="1" applyBorder="1" applyAlignment="1">
      <alignment vertical="center"/>
    </xf>
    <xf numFmtId="196" fontId="1" fillId="0" borderId="28" xfId="0" applyNumberFormat="1" applyFont="1" applyBorder="1" applyAlignment="1">
      <alignment vertical="center"/>
    </xf>
    <xf numFmtId="196" fontId="5" fillId="4" borderId="5" xfId="0" applyNumberFormat="1" applyFont="1" applyFill="1" applyBorder="1" applyAlignment="1">
      <alignment vertical="center"/>
    </xf>
    <xf numFmtId="196" fontId="5" fillId="4" borderId="29" xfId="0" applyNumberFormat="1" applyFont="1" applyFill="1" applyBorder="1" applyAlignment="1">
      <alignment vertical="center"/>
    </xf>
    <xf numFmtId="37" fontId="5" fillId="4" borderId="5" xfId="0" applyFont="1" applyFill="1" applyBorder="1" applyAlignment="1">
      <alignment horizontal="centerContinuous" vertical="center"/>
    </xf>
    <xf numFmtId="37" fontId="5" fillId="5" borderId="10" xfId="0" applyFont="1" applyFill="1" applyBorder="1" applyAlignment="1" applyProtection="1">
      <alignment horizontal="centerContinuous" vertical="center"/>
      <protection/>
    </xf>
    <xf numFmtId="37" fontId="5" fillId="0" borderId="6" xfId="0" applyFont="1" applyBorder="1" applyAlignment="1" applyProtection="1">
      <alignment horizontal="center" vertical="center"/>
      <protection/>
    </xf>
    <xf numFmtId="37" fontId="5" fillId="0" borderId="6" xfId="0" applyFont="1" applyBorder="1" applyAlignment="1" applyProtection="1">
      <alignment vertical="center"/>
      <protection/>
    </xf>
    <xf numFmtId="37" fontId="5" fillId="0" borderId="30" xfId="0" applyFont="1" applyBorder="1" applyAlignment="1" applyProtection="1">
      <alignment horizontal="center" vertical="center"/>
      <protection/>
    </xf>
    <xf numFmtId="37" fontId="5" fillId="0" borderId="1" xfId="0" applyFont="1" applyBorder="1" applyAlignment="1" applyProtection="1">
      <alignment horizontal="center" vertical="center"/>
      <protection/>
    </xf>
    <xf numFmtId="37" fontId="5" fillId="0" borderId="8" xfId="0" applyFont="1" applyBorder="1" applyAlignment="1" applyProtection="1">
      <alignment horizontal="center" vertical="center"/>
      <protection/>
    </xf>
    <xf numFmtId="37" fontId="5" fillId="0" borderId="20" xfId="0" applyFont="1" applyBorder="1" applyAlignment="1" applyProtection="1">
      <alignment horizontal="center" vertical="center"/>
      <protection/>
    </xf>
    <xf numFmtId="37" fontId="5" fillId="0" borderId="14" xfId="0" applyFont="1" applyBorder="1" applyAlignment="1" applyProtection="1">
      <alignment horizontal="center" vertical="center"/>
      <protection/>
    </xf>
    <xf numFmtId="49" fontId="5" fillId="4" borderId="15" xfId="16" applyNumberFormat="1" applyFont="1" applyFill="1" applyBorder="1" applyAlignment="1">
      <alignment vertical="center"/>
    </xf>
    <xf numFmtId="49" fontId="5" fillId="0" borderId="23" xfId="0" applyNumberFormat="1" applyFont="1" applyBorder="1" applyAlignment="1">
      <alignment/>
    </xf>
    <xf numFmtId="49" fontId="5" fillId="0" borderId="24" xfId="0" applyNumberFormat="1" applyFont="1" applyBorder="1" applyAlignment="1">
      <alignment/>
    </xf>
    <xf numFmtId="49" fontId="5" fillId="0" borderId="0" xfId="0" applyNumberFormat="1" applyFont="1" applyAlignment="1">
      <alignment/>
    </xf>
    <xf numFmtId="49" fontId="1" fillId="4" borderId="1" xfId="0" applyNumberFormat="1" applyFont="1" applyFill="1" applyBorder="1" applyAlignment="1">
      <alignment vertical="center"/>
    </xf>
    <xf numFmtId="49" fontId="1" fillId="0" borderId="1" xfId="0" applyNumberFormat="1" applyFont="1" applyBorder="1" applyAlignment="1">
      <alignment vertical="center"/>
    </xf>
    <xf numFmtId="49" fontId="1" fillId="0" borderId="0" xfId="0" applyNumberFormat="1" applyFont="1" applyAlignment="1">
      <alignment vertical="center"/>
    </xf>
    <xf numFmtId="49" fontId="1" fillId="0" borderId="1" xfId="16" applyNumberFormat="1" applyFont="1" applyBorder="1" applyAlignment="1">
      <alignment vertical="center"/>
    </xf>
    <xf numFmtId="49" fontId="1" fillId="4" borderId="1" xfId="16" applyNumberFormat="1" applyFont="1" applyFill="1" applyBorder="1" applyAlignment="1">
      <alignment vertical="center"/>
    </xf>
    <xf numFmtId="191" fontId="1" fillId="0" borderId="1" xfId="0" applyNumberFormat="1" applyFont="1" applyBorder="1" applyAlignment="1" applyProtection="1">
      <alignment/>
      <protection/>
    </xf>
    <xf numFmtId="191" fontId="1" fillId="0" borderId="7" xfId="0" applyNumberFormat="1" applyFont="1" applyBorder="1" applyAlignment="1" applyProtection="1">
      <alignment/>
      <protection/>
    </xf>
    <xf numFmtId="191" fontId="5" fillId="0" borderId="15" xfId="0" applyNumberFormat="1" applyFont="1" applyBorder="1" applyAlignment="1" applyProtection="1">
      <alignment/>
      <protection/>
    </xf>
    <xf numFmtId="191" fontId="5" fillId="0" borderId="5" xfId="0" applyNumberFormat="1" applyFont="1" applyBorder="1" applyAlignment="1" applyProtection="1">
      <alignment/>
      <protection/>
    </xf>
    <xf numFmtId="191" fontId="5" fillId="0" borderId="4" xfId="0" applyNumberFormat="1" applyFont="1" applyBorder="1" applyAlignment="1" applyProtection="1">
      <alignment/>
      <protection/>
    </xf>
    <xf numFmtId="191" fontId="1" fillId="0" borderId="4" xfId="0" applyNumberFormat="1" applyFont="1" applyBorder="1" applyAlignment="1">
      <alignment/>
    </xf>
    <xf numFmtId="191" fontId="1" fillId="0" borderId="0" xfId="0" applyNumberFormat="1" applyFont="1" applyAlignment="1" applyProtection="1">
      <alignment/>
      <protection/>
    </xf>
    <xf numFmtId="191" fontId="1" fillId="3" borderId="21" xfId="0" applyNumberFormat="1" applyFont="1" applyFill="1" applyBorder="1" applyAlignment="1" applyProtection="1">
      <alignment/>
      <protection/>
    </xf>
    <xf numFmtId="191" fontId="1" fillId="0" borderId="21" xfId="0" applyNumberFormat="1" applyFont="1" applyBorder="1" applyAlignment="1" applyProtection="1">
      <alignment/>
      <protection/>
    </xf>
    <xf numFmtId="191" fontId="1" fillId="0" borderId="21" xfId="0" applyNumberFormat="1" applyFont="1" applyBorder="1" applyAlignment="1">
      <alignment/>
    </xf>
    <xf numFmtId="191" fontId="1" fillId="0" borderId="0" xfId="0" applyNumberFormat="1" applyFont="1" applyAlignment="1">
      <alignment/>
    </xf>
    <xf numFmtId="191" fontId="1" fillId="0" borderId="1" xfId="0" applyNumberFormat="1" applyFont="1" applyBorder="1" applyAlignment="1">
      <alignment/>
    </xf>
    <xf numFmtId="191" fontId="1" fillId="4" borderId="1" xfId="0" applyNumberFormat="1" applyFont="1" applyFill="1" applyBorder="1" applyAlignment="1" applyProtection="1">
      <alignment/>
      <protection/>
    </xf>
    <xf numFmtId="191" fontId="1" fillId="4" borderId="1" xfId="0" applyNumberFormat="1" applyFont="1" applyFill="1" applyBorder="1" applyAlignment="1">
      <alignment/>
    </xf>
    <xf numFmtId="191" fontId="1" fillId="0" borderId="0" xfId="0" applyNumberFormat="1" applyFont="1" applyAlignment="1" applyProtection="1">
      <alignment/>
      <protection/>
    </xf>
    <xf numFmtId="196" fontId="1" fillId="4" borderId="1" xfId="0" applyNumberFormat="1" applyFont="1" applyFill="1" applyBorder="1" applyAlignment="1">
      <alignment/>
    </xf>
    <xf numFmtId="196" fontId="1" fillId="0" borderId="1" xfId="0" applyNumberFormat="1" applyFont="1" applyBorder="1" applyAlignment="1">
      <alignment/>
    </xf>
    <xf numFmtId="196" fontId="1" fillId="0" borderId="0" xfId="0" applyNumberFormat="1" applyFont="1" applyAlignment="1">
      <alignment/>
    </xf>
    <xf numFmtId="196" fontId="5" fillId="4" borderId="15" xfId="0" applyNumberFormat="1" applyFont="1" applyFill="1" applyBorder="1" applyAlignment="1" applyProtection="1">
      <alignment/>
      <protection/>
    </xf>
    <xf numFmtId="49" fontId="1" fillId="4" borderId="1" xfId="0" applyNumberFormat="1" applyFont="1" applyFill="1" applyBorder="1" applyAlignment="1">
      <alignment/>
    </xf>
    <xf numFmtId="49" fontId="1" fillId="0" borderId="1" xfId="0" applyNumberFormat="1" applyFont="1" applyBorder="1" applyAlignment="1">
      <alignment/>
    </xf>
    <xf numFmtId="49" fontId="1" fillId="0" borderId="0" xfId="0" applyNumberFormat="1" applyFont="1" applyAlignment="1">
      <alignment/>
    </xf>
    <xf numFmtId="49" fontId="5" fillId="4" borderId="15" xfId="0" applyNumberFormat="1" applyFont="1" applyFill="1" applyBorder="1" applyAlignment="1">
      <alignment/>
    </xf>
    <xf numFmtId="49" fontId="1" fillId="0" borderId="0" xfId="0" applyNumberFormat="1" applyFont="1" applyAlignment="1">
      <alignment/>
    </xf>
    <xf numFmtId="49" fontId="0" fillId="0" borderId="0" xfId="0" applyNumberFormat="1" applyAlignment="1">
      <alignment/>
    </xf>
    <xf numFmtId="196" fontId="0" fillId="0" borderId="0" xfId="0" applyNumberFormat="1" applyAlignment="1">
      <alignment/>
    </xf>
    <xf numFmtId="196" fontId="5" fillId="4" borderId="25" xfId="0" applyNumberFormat="1" applyFont="1" applyFill="1" applyBorder="1" applyAlignment="1">
      <alignment/>
    </xf>
    <xf numFmtId="49" fontId="5" fillId="0" borderId="14" xfId="0" applyNumberFormat="1" applyFont="1" applyBorder="1" applyAlignment="1">
      <alignment/>
    </xf>
    <xf numFmtId="49" fontId="5" fillId="0" borderId="11" xfId="0" applyNumberFormat="1" applyFont="1" applyBorder="1" applyAlignment="1" quotePrefix="1">
      <alignment horizontal="left"/>
    </xf>
    <xf numFmtId="49" fontId="1" fillId="0" borderId="1" xfId="0" applyNumberFormat="1" applyFont="1" applyBorder="1" applyAlignment="1" quotePrefix="1">
      <alignment horizontal="left"/>
    </xf>
    <xf numFmtId="49" fontId="5" fillId="0" borderId="1" xfId="0" applyNumberFormat="1" applyFont="1" applyBorder="1" applyAlignment="1">
      <alignment/>
    </xf>
    <xf numFmtId="49" fontId="5" fillId="0" borderId="1" xfId="0" applyNumberFormat="1" applyFont="1" applyBorder="1" applyAlignment="1" quotePrefix="1">
      <alignment horizontal="left"/>
    </xf>
    <xf numFmtId="49" fontId="1" fillId="4" borderId="1" xfId="0" applyNumberFormat="1" applyFont="1" applyFill="1" applyBorder="1" applyAlignment="1" quotePrefix="1">
      <alignment horizontal="left"/>
    </xf>
    <xf numFmtId="49" fontId="1" fillId="0" borderId="14" xfId="0" applyNumberFormat="1" applyFont="1" applyBorder="1" applyAlignment="1" quotePrefix="1">
      <alignment horizontal="left"/>
    </xf>
    <xf numFmtId="191" fontId="5" fillId="0" borderId="1" xfId="0" applyNumberFormat="1" applyFont="1" applyBorder="1" applyAlignment="1">
      <alignment/>
    </xf>
    <xf numFmtId="49" fontId="23" fillId="0" borderId="1" xfId="0" applyNumberFormat="1" applyFont="1" applyBorder="1" applyAlignment="1" quotePrefix="1">
      <alignment horizontal="right" vertical="top"/>
    </xf>
    <xf numFmtId="37" fontId="5" fillId="3" borderId="25" xfId="0" applyFont="1" applyFill="1" applyBorder="1" applyAlignment="1">
      <alignment horizontal="center"/>
    </xf>
    <xf numFmtId="37" fontId="1" fillId="3" borderId="21" xfId="0" applyFont="1" applyFill="1" applyBorder="1" applyAlignment="1">
      <alignment/>
    </xf>
    <xf numFmtId="37" fontId="5" fillId="9" borderId="31" xfId="0" applyFont="1" applyFill="1" applyBorder="1" applyAlignment="1">
      <alignment/>
    </xf>
    <xf numFmtId="174" fontId="5" fillId="9" borderId="31" xfId="20" applyNumberFormat="1" applyFont="1" applyFill="1" applyBorder="1" applyAlignment="1">
      <alignment/>
    </xf>
    <xf numFmtId="37" fontId="1" fillId="0" borderId="21" xfId="0" applyFont="1" applyBorder="1" applyAlignment="1" quotePrefix="1">
      <alignment horizontal="left"/>
    </xf>
    <xf numFmtId="37" fontId="1" fillId="3" borderId="21" xfId="0" applyNumberFormat="1" applyFont="1" applyFill="1" applyBorder="1" applyAlignment="1" applyProtection="1">
      <alignment/>
      <protection/>
    </xf>
    <xf numFmtId="37" fontId="5" fillId="5" borderId="3" xfId="0" applyFont="1" applyFill="1" applyBorder="1" applyAlignment="1">
      <alignment horizontal="centerContinuous" vertical="center"/>
    </xf>
    <xf numFmtId="37" fontId="5" fillId="5" borderId="0" xfId="0" applyFont="1" applyFill="1" applyBorder="1" applyAlignment="1">
      <alignment horizontal="centerContinuous" vertical="center"/>
    </xf>
    <xf numFmtId="37" fontId="5" fillId="0" borderId="14" xfId="0" applyFont="1" applyBorder="1" applyAlignment="1">
      <alignment/>
    </xf>
    <xf numFmtId="174" fontId="1" fillId="0" borderId="1" xfId="20" applyNumberFormat="1" applyFont="1" applyBorder="1" applyAlignment="1" quotePrefix="1">
      <alignment horizontal="right"/>
    </xf>
    <xf numFmtId="37" fontId="5" fillId="0" borderId="32" xfId="0" applyFont="1" applyBorder="1" applyAlignment="1">
      <alignment horizontal="center"/>
    </xf>
    <xf numFmtId="191" fontId="1" fillId="0" borderId="1" xfId="0" applyNumberFormat="1" applyFont="1" applyBorder="1" applyAlignment="1">
      <alignment horizontal="right" vertical="center"/>
    </xf>
    <xf numFmtId="191" fontId="1" fillId="4" borderId="1" xfId="0" applyNumberFormat="1" applyFont="1" applyFill="1" applyBorder="1" applyAlignment="1">
      <alignment horizontal="right" vertical="center"/>
    </xf>
    <xf numFmtId="197" fontId="1" fillId="0" borderId="0" xfId="0" applyNumberFormat="1" applyFont="1" applyAlignment="1">
      <alignment vertical="center"/>
    </xf>
    <xf numFmtId="174" fontId="1" fillId="4" borderId="1" xfId="0" applyNumberFormat="1" applyFont="1" applyFill="1" applyBorder="1" applyAlignment="1">
      <alignment vertical="center"/>
    </xf>
    <xf numFmtId="174" fontId="1" fillId="0" borderId="1" xfId="0" applyNumberFormat="1" applyFont="1" applyBorder="1" applyAlignment="1">
      <alignment vertical="center"/>
    </xf>
    <xf numFmtId="174" fontId="1" fillId="0" borderId="0" xfId="0" applyNumberFormat="1" applyFont="1" applyAlignment="1">
      <alignment vertical="center"/>
    </xf>
    <xf numFmtId="174" fontId="5" fillId="4" borderId="15" xfId="0" applyNumberFormat="1" applyFont="1" applyFill="1" applyBorder="1" applyAlignment="1">
      <alignment vertical="center"/>
    </xf>
    <xf numFmtId="174" fontId="1" fillId="0" borderId="0" xfId="0" applyNumberFormat="1" applyFont="1" applyAlignment="1">
      <alignment/>
    </xf>
    <xf numFmtId="174" fontId="1" fillId="0" borderId="1" xfId="0" applyNumberFormat="1" applyFont="1" applyBorder="1" applyAlignment="1">
      <alignment/>
    </xf>
    <xf numFmtId="174" fontId="1" fillId="4" borderId="1" xfId="0" applyNumberFormat="1" applyFont="1" applyFill="1" applyBorder="1" applyAlignment="1">
      <alignment/>
    </xf>
    <xf numFmtId="191" fontId="1" fillId="4" borderId="1" xfId="0" applyNumberFormat="1" applyFont="1" applyFill="1" applyBorder="1" applyAlignment="1">
      <alignment horizontal="right"/>
    </xf>
    <xf numFmtId="191" fontId="1" fillId="0" borderId="1" xfId="0" applyNumberFormat="1" applyFont="1" applyBorder="1" applyAlignment="1">
      <alignment horizontal="right"/>
    </xf>
    <xf numFmtId="37" fontId="5" fillId="3" borderId="0" xfId="0" applyFont="1" applyFill="1" applyBorder="1" applyAlignment="1">
      <alignment horizontal="right"/>
    </xf>
    <xf numFmtId="37" fontId="5" fillId="0" borderId="7" xfId="0" applyFont="1" applyBorder="1" applyAlignment="1">
      <alignment horizontal="centerContinuous"/>
    </xf>
    <xf numFmtId="37" fontId="5" fillId="0" borderId="7" xfId="0" applyFont="1" applyBorder="1" applyAlignment="1">
      <alignment horizontal="center"/>
    </xf>
    <xf numFmtId="37" fontId="5" fillId="0" borderId="9" xfId="0" applyFont="1" applyBorder="1" applyAlignment="1">
      <alignment horizontal="center"/>
    </xf>
    <xf numFmtId="49" fontId="19" fillId="0" borderId="9" xfId="0" applyNumberFormat="1" applyFont="1" applyBorder="1" applyAlignment="1">
      <alignment horizontal="center"/>
    </xf>
    <xf numFmtId="37" fontId="5" fillId="0" borderId="0" xfId="0" applyFont="1" applyBorder="1" applyAlignment="1" applyProtection="1">
      <alignment horizontal="center" vertical="center"/>
      <protection/>
    </xf>
    <xf numFmtId="37" fontId="5" fillId="0" borderId="2" xfId="0" applyFont="1" applyBorder="1" applyAlignment="1" applyProtection="1">
      <alignment horizontal="center" vertical="center"/>
      <protection/>
    </xf>
    <xf numFmtId="37" fontId="5" fillId="0" borderId="23" xfId="0" applyFont="1" applyBorder="1" applyAlignment="1">
      <alignment vertical="center"/>
    </xf>
    <xf numFmtId="37" fontId="5" fillId="0" borderId="24" xfId="0" applyFont="1" applyBorder="1" applyAlignment="1">
      <alignment vertical="center"/>
    </xf>
    <xf numFmtId="191" fontId="1" fillId="4" borderId="6" xfId="0" applyNumberFormat="1" applyFont="1" applyFill="1" applyBorder="1" applyAlignment="1">
      <alignment vertical="center"/>
    </xf>
    <xf numFmtId="191" fontId="1" fillId="0" borderId="6" xfId="0" applyNumberFormat="1" applyFont="1" applyBorder="1" applyAlignment="1">
      <alignment vertical="center"/>
    </xf>
    <xf numFmtId="197" fontId="1" fillId="4" borderId="18" xfId="0" applyNumberFormat="1" applyFont="1" applyFill="1" applyBorder="1" applyAlignment="1">
      <alignment vertical="center"/>
    </xf>
    <xf numFmtId="197" fontId="1" fillId="0" borderId="18" xfId="0" applyNumberFormat="1" applyFont="1" applyBorder="1" applyAlignment="1">
      <alignment vertical="center"/>
    </xf>
    <xf numFmtId="191" fontId="5" fillId="4" borderId="10" xfId="0" applyNumberFormat="1" applyFont="1" applyFill="1" applyBorder="1" applyAlignment="1">
      <alignment vertical="center"/>
    </xf>
    <xf numFmtId="197" fontId="5" fillId="4" borderId="33" xfId="0" applyNumberFormat="1" applyFont="1" applyFill="1" applyBorder="1" applyAlignment="1">
      <alignment vertical="center"/>
    </xf>
    <xf numFmtId="37" fontId="1" fillId="0" borderId="0" xfId="0" applyFont="1" applyBorder="1" applyAlignment="1">
      <alignment/>
    </xf>
    <xf numFmtId="37" fontId="1" fillId="0" borderId="0" xfId="0" applyFont="1" applyBorder="1" applyAlignment="1">
      <alignment/>
    </xf>
    <xf numFmtId="37" fontId="5" fillId="3" borderId="0" xfId="0" applyFont="1" applyFill="1" applyBorder="1" applyAlignment="1">
      <alignment horizontal="centerContinuous" vertical="center"/>
    </xf>
    <xf numFmtId="37" fontId="1" fillId="3" borderId="0" xfId="0" applyFont="1" applyFill="1" applyBorder="1" applyAlignment="1">
      <alignment horizontal="centerContinuous"/>
    </xf>
    <xf numFmtId="37" fontId="1" fillId="0" borderId="3" xfId="0" applyFont="1" applyBorder="1" applyAlignment="1" quotePrefix="1">
      <alignment horizontal="right" vertical="center"/>
    </xf>
    <xf numFmtId="37" fontId="1" fillId="3" borderId="0" xfId="0" applyFont="1" applyFill="1" applyBorder="1" applyAlignment="1">
      <alignment horizontal="right"/>
    </xf>
    <xf numFmtId="37" fontId="1" fillId="3" borderId="4" xfId="0" applyFont="1" applyFill="1" applyBorder="1" applyAlignment="1">
      <alignment horizontal="right"/>
    </xf>
    <xf numFmtId="37" fontId="5" fillId="3" borderId="32" xfId="0" applyFont="1" applyFill="1" applyBorder="1" applyAlignment="1">
      <alignment horizontal="centerContinuous" vertical="center"/>
    </xf>
    <xf numFmtId="37" fontId="5" fillId="0" borderId="32" xfId="0" applyFont="1" applyBorder="1" applyAlignment="1">
      <alignment horizontal="center" vertical="center"/>
    </xf>
    <xf numFmtId="49" fontId="0" fillId="0" borderId="0" xfId="0" applyNumberFormat="1" applyFont="1" applyBorder="1" applyAlignment="1" quotePrefix="1">
      <alignment horizontal="left"/>
    </xf>
    <xf numFmtId="37" fontId="1" fillId="0" borderId="0" xfId="0" applyFont="1" applyBorder="1" applyAlignment="1">
      <alignment horizontal="left"/>
    </xf>
    <xf numFmtId="37" fontId="1" fillId="0" borderId="0" xfId="0" applyFont="1" applyBorder="1" applyAlignment="1">
      <alignment horizontal="left"/>
    </xf>
    <xf numFmtId="37" fontId="1" fillId="3" borderId="4" xfId="0" applyFont="1" applyFill="1" applyBorder="1" applyAlignment="1" quotePrefix="1">
      <alignment horizontal="right"/>
    </xf>
    <xf numFmtId="37" fontId="1" fillId="3" borderId="0" xfId="0" applyFont="1" applyFill="1" applyBorder="1" applyAlignment="1" quotePrefix="1">
      <alignment horizontal="right"/>
    </xf>
    <xf numFmtId="37" fontId="5" fillId="3" borderId="34" xfId="0" applyFont="1" applyFill="1" applyBorder="1" applyAlignment="1" quotePrefix="1">
      <alignment horizontal="centerContinuous" vertical="center"/>
    </xf>
    <xf numFmtId="37" fontId="1" fillId="0" borderId="27" xfId="0" applyFont="1" applyBorder="1" applyAlignment="1">
      <alignment horizontal="centerContinuous"/>
    </xf>
    <xf numFmtId="37" fontId="1" fillId="0" borderId="35" xfId="0" applyFont="1" applyBorder="1" applyAlignment="1">
      <alignment horizontal="centerContinuous"/>
    </xf>
    <xf numFmtId="37" fontId="1" fillId="0" borderId="23" xfId="0" applyFont="1" applyBorder="1" applyAlignment="1">
      <alignment/>
    </xf>
    <xf numFmtId="37" fontId="4" fillId="0" borderId="21" xfId="0" applyFont="1" applyBorder="1" applyAlignment="1">
      <alignment horizontal="center" vertical="center"/>
    </xf>
    <xf numFmtId="37" fontId="5" fillId="5" borderId="3" xfId="0" applyFont="1" applyFill="1" applyBorder="1" applyAlignment="1">
      <alignment/>
    </xf>
    <xf numFmtId="37" fontId="5" fillId="5" borderId="13" xfId="0" applyFont="1" applyFill="1" applyBorder="1" applyAlignment="1">
      <alignment horizontal="centerContinuous"/>
    </xf>
    <xf numFmtId="37" fontId="5" fillId="5" borderId="12" xfId="0" applyFont="1" applyFill="1" applyBorder="1" applyAlignment="1">
      <alignment horizontal="centerContinuous"/>
    </xf>
    <xf numFmtId="37" fontId="5" fillId="5" borderId="8" xfId="0" applyFont="1" applyFill="1" applyBorder="1" applyAlignment="1">
      <alignment horizontal="centerContinuous"/>
    </xf>
    <xf numFmtId="37" fontId="5" fillId="5" borderId="9" xfId="0" applyFont="1" applyFill="1" applyBorder="1" applyAlignment="1">
      <alignment horizontal="centerContinuous"/>
    </xf>
    <xf numFmtId="37" fontId="5" fillId="5" borderId="2" xfId="0" applyFont="1" applyFill="1" applyBorder="1" applyAlignment="1">
      <alignment horizontal="centerContinuous"/>
    </xf>
    <xf numFmtId="37" fontId="1" fillId="0" borderId="0" xfId="0" applyNumberFormat="1" applyFont="1" applyBorder="1" applyAlignment="1" applyProtection="1">
      <alignment/>
      <protection/>
    </xf>
    <xf numFmtId="37" fontId="1" fillId="0" borderId="3" xfId="0" applyFont="1" applyBorder="1" applyAlignment="1">
      <alignment/>
    </xf>
    <xf numFmtId="37" fontId="5" fillId="0" borderId="27" xfId="0" applyFont="1" applyBorder="1" applyAlignment="1">
      <alignment horizontal="centerContinuous" vertical="center"/>
    </xf>
    <xf numFmtId="37" fontId="5" fillId="3" borderId="2" xfId="0" applyFont="1" applyFill="1" applyBorder="1" applyAlignment="1" applyProtection="1" quotePrefix="1">
      <alignment horizontal="centerContinuous" vertical="center"/>
      <protection/>
    </xf>
    <xf numFmtId="37" fontId="5" fillId="3" borderId="2" xfId="0" applyFont="1" applyFill="1" applyBorder="1" applyAlignment="1">
      <alignment horizontal="centerContinuous" vertical="center"/>
    </xf>
    <xf numFmtId="37" fontId="1" fillId="0" borderId="24" xfId="0" applyFont="1" applyBorder="1" applyAlignment="1">
      <alignment horizontal="left"/>
    </xf>
    <xf numFmtId="191" fontId="1" fillId="0" borderId="24" xfId="0" applyNumberFormat="1" applyFont="1" applyBorder="1" applyAlignment="1" applyProtection="1">
      <alignment/>
      <protection/>
    </xf>
    <xf numFmtId="174" fontId="1" fillId="0" borderId="24" xfId="0" applyNumberFormat="1" applyFont="1" applyBorder="1" applyAlignment="1" applyProtection="1">
      <alignment/>
      <protection/>
    </xf>
    <xf numFmtId="37" fontId="1" fillId="0" borderId="24" xfId="0" applyFont="1" applyBorder="1" applyAlignment="1">
      <alignment/>
    </xf>
    <xf numFmtId="37" fontId="1" fillId="0" borderId="24" xfId="0" applyNumberFormat="1" applyFont="1" applyBorder="1" applyAlignment="1" applyProtection="1">
      <alignment/>
      <protection/>
    </xf>
    <xf numFmtId="37" fontId="1" fillId="3" borderId="24" xfId="0" applyNumberFormat="1" applyFont="1" applyFill="1" applyBorder="1" applyAlignment="1" applyProtection="1">
      <alignment/>
      <protection/>
    </xf>
    <xf numFmtId="37" fontId="5" fillId="0" borderId="25" xfId="0" applyFont="1" applyFill="1" applyBorder="1" applyAlignment="1">
      <alignment/>
    </xf>
    <xf numFmtId="174" fontId="5" fillId="0" borderId="25" xfId="20" applyNumberFormat="1" applyFont="1" applyFill="1" applyBorder="1" applyAlignment="1">
      <alignment/>
    </xf>
    <xf numFmtId="37" fontId="5" fillId="9" borderId="25" xfId="0" applyFont="1" applyFill="1" applyBorder="1" applyAlignment="1">
      <alignment/>
    </xf>
    <xf numFmtId="37" fontId="5" fillId="0" borderId="23" xfId="0" applyFont="1" applyFill="1" applyBorder="1" applyAlignment="1">
      <alignment/>
    </xf>
    <xf numFmtId="174" fontId="5" fillId="0" borderId="23" xfId="20" applyNumberFormat="1" applyFont="1" applyFill="1" applyBorder="1" applyAlignment="1">
      <alignment/>
    </xf>
    <xf numFmtId="191" fontId="1" fillId="3" borderId="23" xfId="0" applyNumberFormat="1" applyFont="1" applyFill="1" applyBorder="1" applyAlignment="1" applyProtection="1">
      <alignment/>
      <protection/>
    </xf>
    <xf numFmtId="174" fontId="1" fillId="3" borderId="23" xfId="0" applyNumberFormat="1" applyFont="1" applyFill="1" applyBorder="1" applyAlignment="1" applyProtection="1">
      <alignment/>
      <protection/>
    </xf>
    <xf numFmtId="37" fontId="5" fillId="3" borderId="3" xfId="0" applyFont="1" applyFill="1" applyBorder="1" applyAlignment="1" applyProtection="1">
      <alignment horizontal="centerContinuous" vertical="center"/>
      <protection/>
    </xf>
    <xf numFmtId="37" fontId="5" fillId="3" borderId="2" xfId="0" applyFont="1" applyFill="1" applyBorder="1" applyAlignment="1" applyProtection="1">
      <alignment horizontal="centerContinuous" vertical="center"/>
      <protection locked="0"/>
    </xf>
    <xf numFmtId="37" fontId="5" fillId="3" borderId="2" xfId="0" applyFont="1" applyFill="1" applyBorder="1" applyAlignment="1" applyProtection="1">
      <alignment horizontal="centerContinuous" vertical="center"/>
      <protection/>
    </xf>
    <xf numFmtId="37" fontId="5" fillId="0" borderId="4" xfId="0" applyFont="1" applyBorder="1" applyAlignment="1">
      <alignment horizontal="centerContinuous" vertical="center"/>
    </xf>
    <xf numFmtId="37" fontId="5" fillId="0" borderId="3" xfId="0" applyFont="1" applyBorder="1" applyAlignment="1">
      <alignment horizontal="centerContinuous" vertical="center"/>
    </xf>
    <xf numFmtId="37" fontId="5" fillId="0" borderId="2" xfId="0" applyFont="1" applyBorder="1" applyAlignment="1">
      <alignment horizontal="centerContinuous" vertical="center"/>
    </xf>
    <xf numFmtId="37" fontId="5" fillId="0" borderId="16" xfId="0" applyFont="1" applyBorder="1" applyAlignment="1">
      <alignment horizontal="centerContinuous" vertical="center"/>
    </xf>
    <xf numFmtId="37" fontId="22" fillId="0" borderId="0" xfId="0" applyFont="1" applyAlignment="1">
      <alignment horizontal="left"/>
    </xf>
    <xf numFmtId="49" fontId="5" fillId="0" borderId="36" xfId="0" applyNumberFormat="1" applyFont="1" applyBorder="1" applyAlignment="1">
      <alignment horizontal="center"/>
    </xf>
    <xf numFmtId="49" fontId="5" fillId="0" borderId="37" xfId="0" applyNumberFormat="1" applyFont="1" applyBorder="1" applyAlignment="1">
      <alignment horizontal="center"/>
    </xf>
    <xf numFmtId="37" fontId="5" fillId="4" borderId="5" xfId="0" applyFont="1" applyFill="1" applyBorder="1" applyAlignment="1">
      <alignment horizontal="center"/>
    </xf>
    <xf numFmtId="49" fontId="5" fillId="0" borderId="21" xfId="0" applyNumberFormat="1" applyFont="1" applyBorder="1" applyAlignment="1">
      <alignment horizontal="center"/>
    </xf>
    <xf numFmtId="37" fontId="5" fillId="4" borderId="34" xfId="0" applyFont="1" applyFill="1" applyBorder="1" applyAlignment="1">
      <alignment horizontal="centerContinuous"/>
    </xf>
    <xf numFmtId="37" fontId="5" fillId="4" borderId="27" xfId="0" applyFont="1" applyFill="1" applyBorder="1" applyAlignment="1">
      <alignment horizontal="centerContinuous"/>
    </xf>
    <xf numFmtId="37" fontId="5" fillId="4" borderId="38" xfId="0" applyFont="1" applyFill="1" applyBorder="1" applyAlignment="1">
      <alignment horizontal="centerContinuous"/>
    </xf>
    <xf numFmtId="37" fontId="5" fillId="4" borderId="39" xfId="0" applyFont="1" applyFill="1" applyBorder="1" applyAlignment="1">
      <alignment horizontal="center"/>
    </xf>
    <xf numFmtId="37" fontId="22" fillId="0" borderId="0" xfId="0" applyFont="1" applyAlignment="1">
      <alignment/>
    </xf>
    <xf numFmtId="191" fontId="1" fillId="0" borderId="6" xfId="0" applyNumberFormat="1" applyFont="1" applyBorder="1" applyAlignment="1" applyProtection="1">
      <alignment/>
      <protection/>
    </xf>
    <xf numFmtId="49" fontId="20" fillId="0" borderId="7" xfId="0" applyNumberFormat="1" applyFont="1" applyBorder="1" applyAlignment="1">
      <alignment/>
    </xf>
    <xf numFmtId="49" fontId="1" fillId="0" borderId="0" xfId="0" applyNumberFormat="1" applyFont="1" applyAlignment="1">
      <alignment horizontal="right"/>
    </xf>
    <xf numFmtId="37" fontId="22" fillId="0" borderId="0" xfId="0" applyFont="1" applyAlignment="1">
      <alignment/>
    </xf>
    <xf numFmtId="37" fontId="1" fillId="0" borderId="13" xfId="0" applyFont="1" applyBorder="1" applyAlignment="1">
      <alignment/>
    </xf>
    <xf numFmtId="37" fontId="1" fillId="0" borderId="12" xfId="0" applyFont="1" applyBorder="1" applyAlignment="1">
      <alignment/>
    </xf>
    <xf numFmtId="37" fontId="1" fillId="0" borderId="10" xfId="0" applyFont="1" applyBorder="1" applyAlignment="1">
      <alignment/>
    </xf>
    <xf numFmtId="37" fontId="5" fillId="0" borderId="5" xfId="0" applyFont="1" applyBorder="1" applyAlignment="1">
      <alignment/>
    </xf>
    <xf numFmtId="49" fontId="1" fillId="0" borderId="0" xfId="0" applyNumberFormat="1" applyFont="1" applyAlignment="1">
      <alignment/>
    </xf>
    <xf numFmtId="49" fontId="22" fillId="0" borderId="0" xfId="0" applyNumberFormat="1" applyFont="1" applyAlignment="1">
      <alignment/>
    </xf>
    <xf numFmtId="49" fontId="22" fillId="0" borderId="0" xfId="0" applyNumberFormat="1" applyFont="1" applyAlignment="1">
      <alignment horizontal="left"/>
    </xf>
    <xf numFmtId="49" fontId="22" fillId="0" borderId="0" xfId="0" applyNumberFormat="1" applyFont="1" applyAlignment="1">
      <alignment/>
    </xf>
    <xf numFmtId="49" fontId="1" fillId="0" borderId="0" xfId="0" applyNumberFormat="1" applyFont="1" applyAlignment="1">
      <alignment horizontal="left"/>
    </xf>
    <xf numFmtId="0" fontId="1" fillId="0" borderId="0" xfId="16" applyNumberFormat="1" applyFont="1" applyAlignment="1">
      <alignment/>
    </xf>
    <xf numFmtId="49" fontId="22" fillId="0" borderId="0" xfId="0" applyNumberFormat="1" applyFont="1" applyBorder="1" applyAlignment="1">
      <alignment horizontal="left"/>
    </xf>
    <xf numFmtId="37" fontId="22" fillId="0" borderId="0" xfId="0" applyFont="1" applyAlignment="1">
      <alignment/>
    </xf>
    <xf numFmtId="49" fontId="1" fillId="0" borderId="0" xfId="0" applyNumberFormat="1" applyFont="1" applyBorder="1" applyAlignment="1">
      <alignment horizontal="left"/>
    </xf>
    <xf numFmtId="37" fontId="5" fillId="1" borderId="13" xfId="0" applyFont="1" applyFill="1" applyBorder="1" applyAlignment="1">
      <alignment horizontal="centerContinuous"/>
    </xf>
    <xf numFmtId="37" fontId="5" fillId="1" borderId="12" xfId="0" applyFont="1" applyFill="1" applyBorder="1" applyAlignment="1">
      <alignment horizontal="centerContinuous"/>
    </xf>
    <xf numFmtId="37" fontId="5" fillId="1" borderId="13" xfId="0" applyFont="1" applyFill="1" applyBorder="1" applyAlignment="1">
      <alignment/>
    </xf>
    <xf numFmtId="37" fontId="5" fillId="1" borderId="12" xfId="0" applyFont="1" applyFill="1" applyBorder="1" applyAlignment="1">
      <alignment/>
    </xf>
    <xf numFmtId="37" fontId="5" fillId="1" borderId="6" xfId="0" applyFont="1" applyFill="1" applyBorder="1" applyAlignment="1">
      <alignment horizontal="centerContinuous"/>
    </xf>
    <xf numFmtId="37" fontId="5" fillId="1" borderId="7" xfId="0" applyFont="1" applyFill="1" applyBorder="1" applyAlignment="1">
      <alignment horizontal="centerContinuous"/>
    </xf>
    <xf numFmtId="37" fontId="5" fillId="1" borderId="8" xfId="0" applyFont="1" applyFill="1" applyBorder="1" applyAlignment="1">
      <alignment horizontal="centerContinuous"/>
    </xf>
    <xf numFmtId="37" fontId="5" fillId="1" borderId="9" xfId="0" applyFont="1" applyFill="1" applyBorder="1" applyAlignment="1">
      <alignment horizontal="centerContinuous"/>
    </xf>
    <xf numFmtId="49" fontId="5" fillId="7" borderId="15" xfId="0" applyNumberFormat="1" applyFont="1" applyFill="1" applyBorder="1" applyAlignment="1">
      <alignment horizontal="center"/>
    </xf>
    <xf numFmtId="37" fontId="1" fillId="4" borderId="27" xfId="20" applyNumberFormat="1" applyFont="1" applyFill="1" applyBorder="1" applyAlignment="1">
      <alignment horizontal="centerContinuous"/>
    </xf>
    <xf numFmtId="37" fontId="1" fillId="4" borderId="35" xfId="20" applyNumberFormat="1" applyFont="1" applyFill="1" applyBorder="1" applyAlignment="1">
      <alignment horizontal="centerContinuous"/>
    </xf>
    <xf numFmtId="37" fontId="5" fillId="4" borderId="34" xfId="20" applyNumberFormat="1" applyFont="1" applyFill="1" applyBorder="1" applyAlignment="1">
      <alignment horizontal="centerContinuous" vertical="center"/>
    </xf>
    <xf numFmtId="191" fontId="1" fillId="3" borderId="24" xfId="0" applyNumberFormat="1" applyFont="1" applyFill="1" applyBorder="1" applyAlignment="1" applyProtection="1">
      <alignment/>
      <protection/>
    </xf>
    <xf numFmtId="191" fontId="5" fillId="0" borderId="25" xfId="0" applyNumberFormat="1" applyFont="1" applyFill="1" applyBorder="1" applyAlignment="1">
      <alignment/>
    </xf>
    <xf numFmtId="37" fontId="5" fillId="0" borderId="40" xfId="0" applyFont="1" applyBorder="1" applyAlignment="1">
      <alignment/>
    </xf>
    <xf numFmtId="37" fontId="5" fillId="0" borderId="40" xfId="0" applyFont="1" applyBorder="1" applyAlignment="1">
      <alignment vertical="top"/>
    </xf>
    <xf numFmtId="49" fontId="24" fillId="0" borderId="24" xfId="0" applyNumberFormat="1" applyFont="1" applyBorder="1" applyAlignment="1">
      <alignment horizontal="center" vertical="top"/>
    </xf>
    <xf numFmtId="37" fontId="5" fillId="3" borderId="4" xfId="0" applyFont="1" applyFill="1" applyBorder="1" applyAlignment="1" applyProtection="1">
      <alignment horizontal="centerContinuous" vertical="center"/>
      <protection/>
    </xf>
    <xf numFmtId="172" fontId="0" fillId="0" borderId="0" xfId="0" applyNumberFormat="1" applyAlignment="1">
      <alignment/>
    </xf>
    <xf numFmtId="37" fontId="5" fillId="0" borderId="17" xfId="0" applyFont="1" applyBorder="1" applyAlignment="1">
      <alignment horizontal="centerContinuous" vertical="center"/>
    </xf>
    <xf numFmtId="37" fontId="12" fillId="10" borderId="0" xfId="0" applyFont="1" applyFill="1" applyAlignment="1">
      <alignment/>
    </xf>
    <xf numFmtId="37" fontId="12" fillId="0" borderId="0" xfId="0" applyFont="1" applyAlignment="1">
      <alignment/>
    </xf>
    <xf numFmtId="37" fontId="15" fillId="10" borderId="0" xfId="0" applyFont="1" applyFill="1" applyAlignment="1">
      <alignment/>
    </xf>
    <xf numFmtId="37" fontId="12" fillId="10" borderId="0" xfId="0" applyFont="1" applyFill="1" applyAlignment="1">
      <alignment/>
    </xf>
    <xf numFmtId="37" fontId="14" fillId="10" borderId="0" xfId="0" applyFont="1" applyFill="1" applyAlignment="1">
      <alignment horizontal="center"/>
    </xf>
    <xf numFmtId="37" fontId="15" fillId="10" borderId="0" xfId="0" applyFont="1" applyFill="1" applyAlignment="1">
      <alignment wrapText="1"/>
    </xf>
    <xf numFmtId="37" fontId="5" fillId="3" borderId="16" xfId="0" applyFont="1" applyFill="1" applyBorder="1" applyAlignment="1">
      <alignment horizontal="center" vertical="center"/>
    </xf>
    <xf numFmtId="37" fontId="5" fillId="3" borderId="17" xfId="0" applyFont="1" applyFill="1" applyBorder="1" applyAlignment="1">
      <alignment horizontal="center" vertical="center"/>
    </xf>
    <xf numFmtId="49" fontId="5" fillId="0" borderId="40" xfId="0" applyNumberFormat="1" applyFont="1" applyBorder="1" applyAlignment="1">
      <alignment horizontal="center"/>
    </xf>
    <xf numFmtId="49" fontId="5" fillId="0" borderId="0" xfId="0" applyNumberFormat="1" applyFont="1" applyBorder="1" applyAlignment="1">
      <alignment horizontal="center"/>
    </xf>
    <xf numFmtId="49" fontId="5" fillId="0" borderId="32" xfId="0" applyNumberFormat="1" applyFont="1" applyBorder="1" applyAlignment="1">
      <alignment horizontal="center"/>
    </xf>
    <xf numFmtId="49" fontId="5" fillId="0" borderId="41" xfId="0" applyNumberFormat="1" applyFont="1" applyBorder="1" applyAlignment="1">
      <alignment horizontal="center"/>
    </xf>
    <xf numFmtId="49" fontId="5" fillId="0" borderId="2" xfId="0" applyNumberFormat="1" applyFont="1" applyBorder="1" applyAlignment="1">
      <alignment horizontal="center"/>
    </xf>
    <xf numFmtId="49" fontId="5" fillId="0" borderId="42" xfId="0" applyNumberFormat="1" applyFont="1" applyBorder="1" applyAlignment="1">
      <alignment horizontal="center"/>
    </xf>
    <xf numFmtId="49" fontId="13" fillId="0" borderId="6" xfId="0" applyNumberFormat="1" applyFont="1" applyBorder="1" applyAlignment="1">
      <alignment horizontal="right" vertical="center" textRotation="180"/>
    </xf>
    <xf numFmtId="49" fontId="17" fillId="0" borderId="6" xfId="0" applyNumberFormat="1" applyFont="1" applyBorder="1" applyAlignment="1">
      <alignment horizontal="right" vertical="center"/>
    </xf>
    <xf numFmtId="37" fontId="5" fillId="0" borderId="8" xfId="0" applyFont="1" applyBorder="1" applyAlignment="1">
      <alignment horizontal="center"/>
    </xf>
    <xf numFmtId="37" fontId="5" fillId="0" borderId="9" xfId="0" applyFont="1" applyBorder="1" applyAlignment="1">
      <alignment horizontal="center"/>
    </xf>
    <xf numFmtId="49" fontId="13" fillId="0" borderId="40" xfId="0" applyNumberFormat="1" applyFont="1" applyBorder="1" applyAlignment="1">
      <alignment horizontal="right" vertical="top" textRotation="180"/>
    </xf>
    <xf numFmtId="37" fontId="17" fillId="0" borderId="40" xfId="0" applyFont="1" applyBorder="1" applyAlignment="1">
      <alignment horizontal="right" vertical="top" textRotation="180"/>
    </xf>
    <xf numFmtId="49" fontId="13" fillId="0" borderId="40" xfId="0" applyNumberFormat="1" applyFont="1" applyBorder="1" applyAlignment="1">
      <alignment horizontal="right" vertical="center" textRotation="180"/>
    </xf>
    <xf numFmtId="37" fontId="17" fillId="0" borderId="40" xfId="0" applyFont="1" applyBorder="1" applyAlignment="1">
      <alignment horizontal="right" vertical="center" textRotation="180"/>
    </xf>
  </cellXfs>
  <cellStyles count="7">
    <cellStyle name="Normal" xfId="0"/>
    <cellStyle name="BODY"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8"/>
  <dimension ref="A1:C23"/>
  <sheetViews>
    <sheetView showGridLines="0" showRowColHeaders="0" tabSelected="1" workbookViewId="0" topLeftCell="A1">
      <selection activeCell="B3" sqref="B3"/>
    </sheetView>
  </sheetViews>
  <sheetFormatPr defaultColWidth="9.33203125" defaultRowHeight="12" zeroHeight="1"/>
  <cols>
    <col min="1" max="1" width="9.33203125" style="576" customWidth="1"/>
    <col min="2" max="2" width="112.16015625" style="576" customWidth="1"/>
    <col min="3" max="3" width="50.83203125" style="576" customWidth="1"/>
    <col min="4" max="16384" width="0" style="576" hidden="1" customWidth="1"/>
  </cols>
  <sheetData>
    <row r="1" spans="1:3" ht="0.75" customHeight="1">
      <c r="A1" s="575"/>
      <c r="B1" s="575"/>
      <c r="C1" s="575"/>
    </row>
    <row r="2" spans="1:3" ht="14.25">
      <c r="A2" s="575"/>
      <c r="B2" s="575"/>
      <c r="C2" s="575"/>
    </row>
    <row r="3" spans="1:3" ht="15">
      <c r="A3" s="575"/>
      <c r="B3" s="579" t="s">
        <v>575</v>
      </c>
      <c r="C3" s="575"/>
    </row>
    <row r="4" spans="1:3" ht="14.25">
      <c r="A4" s="575"/>
      <c r="B4" s="575"/>
      <c r="C4" s="575"/>
    </row>
    <row r="5" spans="1:3" ht="14.25">
      <c r="A5" s="575"/>
      <c r="B5" s="577" t="s">
        <v>571</v>
      </c>
      <c r="C5" s="578"/>
    </row>
    <row r="6" spans="1:3" ht="14.25">
      <c r="A6" s="575"/>
      <c r="B6" s="575"/>
      <c r="C6" s="575"/>
    </row>
    <row r="7" spans="1:3" ht="14.25">
      <c r="A7" s="575"/>
      <c r="B7" s="580" t="s">
        <v>572</v>
      </c>
      <c r="C7" s="575"/>
    </row>
    <row r="8" spans="1:3" ht="14.25">
      <c r="A8" s="575"/>
      <c r="B8" s="580"/>
      <c r="C8" s="575"/>
    </row>
    <row r="9" spans="1:3" ht="14.25">
      <c r="A9" s="575"/>
      <c r="B9" s="575"/>
      <c r="C9" s="575"/>
    </row>
    <row r="10" spans="1:3" ht="14.25" customHeight="1">
      <c r="A10" s="575"/>
      <c r="B10" s="580" t="s">
        <v>576</v>
      </c>
      <c r="C10" s="575"/>
    </row>
    <row r="11" spans="1:3" ht="14.25">
      <c r="A11" s="575"/>
      <c r="B11" s="580"/>
      <c r="C11" s="575"/>
    </row>
    <row r="12" spans="1:3" ht="14.25">
      <c r="A12" s="575"/>
      <c r="B12" s="580"/>
      <c r="C12" s="575"/>
    </row>
    <row r="13" spans="1:3" ht="14.25">
      <c r="A13" s="575"/>
      <c r="B13" s="575"/>
      <c r="C13" s="575"/>
    </row>
    <row r="14" spans="1:3" ht="14.25">
      <c r="A14" s="575"/>
      <c r="B14" s="580" t="s">
        <v>573</v>
      </c>
      <c r="C14" s="575"/>
    </row>
    <row r="15" spans="1:3" ht="14.25">
      <c r="A15" s="575"/>
      <c r="B15" s="580"/>
      <c r="C15" s="575"/>
    </row>
    <row r="16" spans="1:3" ht="14.25">
      <c r="A16" s="575"/>
      <c r="B16" s="575"/>
      <c r="C16" s="575"/>
    </row>
    <row r="17" spans="1:3" ht="14.25" customHeight="1">
      <c r="A17" s="575"/>
      <c r="B17" s="580" t="s">
        <v>574</v>
      </c>
      <c r="C17" s="575"/>
    </row>
    <row r="18" spans="1:3" ht="14.25">
      <c r="A18" s="575"/>
      <c r="B18" s="580"/>
      <c r="C18" s="575"/>
    </row>
    <row r="19" spans="1:3" ht="14.25">
      <c r="A19" s="575"/>
      <c r="B19" s="580"/>
      <c r="C19" s="575"/>
    </row>
    <row r="20" spans="1:3" ht="14.25">
      <c r="A20" s="575"/>
      <c r="B20" s="580"/>
      <c r="C20" s="575"/>
    </row>
    <row r="21" spans="1:3" ht="14.25">
      <c r="A21" s="575"/>
      <c r="B21" s="578"/>
      <c r="C21" s="575"/>
    </row>
    <row r="22" spans="1:3" ht="139.5" customHeight="1">
      <c r="A22" s="575"/>
      <c r="B22" s="578"/>
      <c r="C22" s="575"/>
    </row>
    <row r="23" spans="1:3" ht="14.25">
      <c r="A23" s="575"/>
      <c r="B23" s="575"/>
      <c r="C23" s="575"/>
    </row>
  </sheetData>
  <mergeCells count="4">
    <mergeCell ref="B17:B20"/>
    <mergeCell ref="B7:B8"/>
    <mergeCell ref="B10:B12"/>
    <mergeCell ref="B14:B15"/>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9">
    <pageSetUpPr fitToPage="1"/>
  </sheetPr>
  <dimension ref="A2:L53"/>
  <sheetViews>
    <sheetView showGridLines="0" showZeros="0" workbookViewId="0" topLeftCell="A1">
      <selection activeCell="A1" sqref="A1"/>
    </sheetView>
  </sheetViews>
  <sheetFormatPr defaultColWidth="14.83203125" defaultRowHeight="12"/>
  <cols>
    <col min="1" max="1" width="52.83203125" style="66" customWidth="1"/>
    <col min="2" max="2" width="23.83203125" style="66" customWidth="1"/>
    <col min="3" max="3" width="7.83203125" style="66" customWidth="1"/>
    <col min="4" max="4" width="16.83203125" style="66" customWidth="1"/>
    <col min="5" max="5" width="7.83203125" style="66" customWidth="1"/>
    <col min="6" max="6" width="16.83203125" style="66" customWidth="1"/>
    <col min="7" max="7" width="7.83203125" style="66" customWidth="1"/>
    <col min="8" max="8" width="12.83203125" style="66" customWidth="1"/>
    <col min="9" max="9" width="7.83203125" style="66" customWidth="1"/>
    <col min="10" max="10" width="16.83203125" style="66" customWidth="1"/>
    <col min="11" max="11" width="8.83203125" style="66" customWidth="1"/>
    <col min="12" max="12" width="6.83203125" style="66" customWidth="1"/>
    <col min="13" max="16384" width="14.83203125" style="66" customWidth="1"/>
  </cols>
  <sheetData>
    <row r="2" spans="1:11" ht="12.75">
      <c r="A2" s="137"/>
      <c r="B2" s="137"/>
      <c r="C2" s="100" t="s">
        <v>564</v>
      </c>
      <c r="D2" s="100"/>
      <c r="E2" s="100"/>
      <c r="F2" s="83"/>
      <c r="G2" s="83"/>
      <c r="H2" s="83"/>
      <c r="I2" s="83"/>
      <c r="J2" s="231"/>
      <c r="K2" s="84" t="s">
        <v>212</v>
      </c>
    </row>
    <row r="3" spans="10:11" ht="12.75">
      <c r="J3" s="136"/>
      <c r="K3" s="136"/>
    </row>
    <row r="4" spans="2:11" ht="15.75">
      <c r="B4" s="253" t="s">
        <v>213</v>
      </c>
      <c r="C4" s="136"/>
      <c r="D4" s="136"/>
      <c r="E4" s="136"/>
      <c r="F4" s="136"/>
      <c r="G4" s="136"/>
      <c r="H4" s="136"/>
      <c r="I4" s="136"/>
      <c r="J4" s="136"/>
      <c r="K4" s="136"/>
    </row>
    <row r="5" spans="2:11" ht="15.75">
      <c r="B5" s="253" t="s">
        <v>214</v>
      </c>
      <c r="C5" s="136"/>
      <c r="D5" s="136"/>
      <c r="E5" s="136"/>
      <c r="F5" s="136"/>
      <c r="G5" s="136"/>
      <c r="H5" s="136"/>
      <c r="I5" s="136"/>
      <c r="J5" s="136"/>
      <c r="K5" s="136"/>
    </row>
    <row r="7" spans="2:9" ht="12.75">
      <c r="B7" s="99" t="s">
        <v>215</v>
      </c>
      <c r="C7" s="83"/>
      <c r="D7" s="83"/>
      <c r="E7" s="83"/>
      <c r="F7" s="83"/>
      <c r="G7" s="83"/>
      <c r="H7" s="83"/>
      <c r="I7" s="106"/>
    </row>
    <row r="8" ht="12.75">
      <c r="B8" s="232"/>
    </row>
    <row r="9" spans="1:11" ht="12.75">
      <c r="A9" s="114"/>
      <c r="B9" s="52" t="s">
        <v>48</v>
      </c>
      <c r="C9" s="51"/>
      <c r="D9" s="50" t="s">
        <v>49</v>
      </c>
      <c r="E9" s="51"/>
      <c r="F9" s="50" t="s">
        <v>50</v>
      </c>
      <c r="G9" s="51"/>
      <c r="H9" s="145"/>
      <c r="I9" s="167"/>
      <c r="J9" s="104"/>
      <c r="K9" s="167"/>
    </row>
    <row r="10" spans="1:11" ht="12.75">
      <c r="A10" s="114"/>
      <c r="B10" s="53" t="s">
        <v>63</v>
      </c>
      <c r="C10" s="55"/>
      <c r="D10" s="54" t="s">
        <v>84</v>
      </c>
      <c r="E10" s="55"/>
      <c r="F10" s="54" t="s">
        <v>85</v>
      </c>
      <c r="G10" s="55"/>
      <c r="H10" s="54" t="s">
        <v>86</v>
      </c>
      <c r="I10" s="172"/>
      <c r="J10" s="54" t="s">
        <v>87</v>
      </c>
      <c r="K10" s="172"/>
    </row>
    <row r="11" spans="1:11" ht="12.75">
      <c r="A11" s="440" t="s">
        <v>202</v>
      </c>
      <c r="B11" s="233" t="s">
        <v>119</v>
      </c>
      <c r="C11" s="233" t="s">
        <v>120</v>
      </c>
      <c r="D11" s="233" t="s">
        <v>119</v>
      </c>
      <c r="E11" s="233" t="s">
        <v>120</v>
      </c>
      <c r="F11" s="233" t="s">
        <v>119</v>
      </c>
      <c r="G11" s="233" t="s">
        <v>120</v>
      </c>
      <c r="H11" s="233" t="s">
        <v>119</v>
      </c>
      <c r="I11" s="214" t="s">
        <v>120</v>
      </c>
      <c r="J11" s="233" t="s">
        <v>119</v>
      </c>
      <c r="K11" s="214" t="s">
        <v>120</v>
      </c>
    </row>
    <row r="12" spans="1:12" ht="4.5" customHeight="1">
      <c r="A12"/>
      <c r="B12"/>
      <c r="C12"/>
      <c r="D12"/>
      <c r="E12"/>
      <c r="F12"/>
      <c r="G12"/>
      <c r="H12"/>
      <c r="I12"/>
      <c r="J12"/>
      <c r="K12"/>
      <c r="L12"/>
    </row>
    <row r="13" spans="1:11" ht="12.75">
      <c r="A13" s="516" t="s">
        <v>205</v>
      </c>
      <c r="B13" s="519"/>
      <c r="C13" s="520"/>
      <c r="D13" s="519"/>
      <c r="E13" s="520"/>
      <c r="F13" s="519"/>
      <c r="G13" s="520"/>
      <c r="H13" s="519"/>
      <c r="I13" s="520"/>
      <c r="J13" s="519"/>
      <c r="K13" s="520"/>
    </row>
    <row r="14" spans="1:11" ht="12.75">
      <c r="A14" s="441" t="s">
        <v>429</v>
      </c>
      <c r="B14" s="411"/>
      <c r="C14" s="254"/>
      <c r="D14" s="411"/>
      <c r="E14" s="254"/>
      <c r="F14" s="411"/>
      <c r="G14" s="254"/>
      <c r="H14" s="411"/>
      <c r="I14" s="254"/>
      <c r="J14" s="411">
        <f>SUM(F14,D14,B14,'- 12 -'!J14,'- 12 -'!H14,'- 12 -'!F14,'- 12 -'!D14,'- 12 -'!B14)</f>
        <v>3033780</v>
      </c>
      <c r="K14" s="254">
        <f aca="true" t="shared" si="0" ref="K14:K21">J14/$J$53</f>
        <v>0.0020760698475802155</v>
      </c>
    </row>
    <row r="15" spans="1:11" ht="12.75">
      <c r="A15" s="441" t="s">
        <v>430</v>
      </c>
      <c r="B15" s="411">
        <v>3145422</v>
      </c>
      <c r="C15" s="254">
        <f>B15/$J$53</f>
        <v>0.0021524684624842465</v>
      </c>
      <c r="D15" s="411">
        <v>1606117</v>
      </c>
      <c r="E15" s="254">
        <f>D15/$J$53</f>
        <v>0.0010990945537863632</v>
      </c>
      <c r="F15" s="411">
        <v>3242651</v>
      </c>
      <c r="G15" s="254">
        <f>F15/$J$53</f>
        <v>0.0022190040040233087</v>
      </c>
      <c r="H15" s="411"/>
      <c r="I15" s="254"/>
      <c r="J15" s="411">
        <f>SUM(F15,D15,B15,'- 12 -'!J15,'- 12 -'!H15,'- 12 -'!F15,'- 12 -'!D15,'- 12 -'!B15)</f>
        <v>87219149</v>
      </c>
      <c r="K15" s="254">
        <f t="shared" si="0"/>
        <v>0.05968562168993998</v>
      </c>
    </row>
    <row r="16" spans="1:11" ht="12.75">
      <c r="A16" s="441" t="s">
        <v>431</v>
      </c>
      <c r="B16" s="411">
        <v>33643225</v>
      </c>
      <c r="C16" s="254">
        <f>B16/$J$53</f>
        <v>0.023022659849381597</v>
      </c>
      <c r="D16" s="411"/>
      <c r="E16" s="254">
        <f>D16/$J$53</f>
        <v>0</v>
      </c>
      <c r="F16" s="411"/>
      <c r="G16" s="254">
        <f>F16/$J$53</f>
        <v>0</v>
      </c>
      <c r="H16" s="411"/>
      <c r="I16" s="254"/>
      <c r="J16" s="411">
        <f>SUM(F16,D16,B16,'- 12 -'!J16,'- 12 -'!H16,'- 12 -'!F16,'- 12 -'!D16,'- 12 -'!B16)</f>
        <v>724088793</v>
      </c>
      <c r="K16" s="254">
        <f t="shared" si="0"/>
        <v>0.49550689572680034</v>
      </c>
    </row>
    <row r="17" spans="1:11" ht="12.75">
      <c r="A17" s="441" t="s">
        <v>432</v>
      </c>
      <c r="B17" s="411">
        <v>8685807</v>
      </c>
      <c r="C17" s="254">
        <f>B17/$J$53</f>
        <v>0.005943852888014678</v>
      </c>
      <c r="D17" s="411">
        <v>175176</v>
      </c>
      <c r="E17" s="254">
        <f>D17/$J$53</f>
        <v>0.00011987606603633482</v>
      </c>
      <c r="F17" s="411"/>
      <c r="G17" s="254">
        <f>F17/$J$53</f>
        <v>0</v>
      </c>
      <c r="H17" s="411"/>
      <c r="I17" s="254"/>
      <c r="J17" s="411">
        <f>SUM(F17,D17,B17,'- 12 -'!J17,'- 12 -'!H17,'- 12 -'!F17,'- 12 -'!D17,'- 12 -'!B17)</f>
        <v>113470767</v>
      </c>
      <c r="K17" s="254">
        <f t="shared" si="0"/>
        <v>0.0776500728300998</v>
      </c>
    </row>
    <row r="18" spans="1:11" ht="12.75">
      <c r="A18" s="441" t="s">
        <v>433</v>
      </c>
      <c r="B18" s="411">
        <v>4787886</v>
      </c>
      <c r="C18" s="254">
        <f>B18/$J$53</f>
        <v>0.0032764359176510652</v>
      </c>
      <c r="D18" s="411">
        <v>24292701</v>
      </c>
      <c r="E18" s="254">
        <f>D18/$J$53</f>
        <v>0.016623929244171217</v>
      </c>
      <c r="F18" s="411">
        <v>71259092</v>
      </c>
      <c r="G18" s="254">
        <f>F18/$J$53</f>
        <v>0.048763869584196796</v>
      </c>
      <c r="H18" s="411"/>
      <c r="I18" s="254"/>
      <c r="J18" s="411">
        <f>SUM(F18,D18,B18,'- 12 -'!J18,'- 12 -'!H18,'- 12 -'!F18,'- 12 -'!D18,'- 12 -'!B18)</f>
        <v>108855329</v>
      </c>
      <c r="K18" s="254">
        <f t="shared" si="0"/>
        <v>0.07449164615935375</v>
      </c>
    </row>
    <row r="19" spans="1:11" ht="12.75">
      <c r="A19" s="257" t="s">
        <v>434</v>
      </c>
      <c r="B19" s="412">
        <v>3087415</v>
      </c>
      <c r="C19" s="256">
        <f>B19/$J$53</f>
        <v>0.0021127732361828715</v>
      </c>
      <c r="D19" s="412">
        <v>818696</v>
      </c>
      <c r="E19" s="256">
        <f>D19/$J$53</f>
        <v>0.0005602482974818649</v>
      </c>
      <c r="F19" s="412">
        <v>1015199</v>
      </c>
      <c r="G19" s="256">
        <f>F19/$J$53</f>
        <v>0.0006947188105906122</v>
      </c>
      <c r="H19" s="412"/>
      <c r="I19" s="256"/>
      <c r="J19" s="412">
        <f>SUM(F19,D19,B19,'- 12 -'!J19,'- 12 -'!H19,'- 12 -'!F19,'- 12 -'!D19,'- 12 -'!B19)</f>
        <v>45420157</v>
      </c>
      <c r="K19" s="256">
        <f t="shared" si="0"/>
        <v>0.031081824792852306</v>
      </c>
    </row>
    <row r="20" spans="1:11" ht="12.75">
      <c r="A20" s="257" t="s">
        <v>435</v>
      </c>
      <c r="B20" s="413"/>
      <c r="C20" s="256"/>
      <c r="D20" s="413"/>
      <c r="E20" s="256"/>
      <c r="F20" s="413"/>
      <c r="G20" s="256"/>
      <c r="H20" s="413"/>
      <c r="I20" s="256"/>
      <c r="J20" s="413">
        <f>SUM(F20,D20,B20,'- 12 -'!J20,'- 12 -'!H20,'- 12 -'!F20,'- 12 -'!D20,'- 12 -'!B20)</f>
        <v>17710075</v>
      </c>
      <c r="K20" s="256">
        <f t="shared" si="0"/>
        <v>0.012119320684388514</v>
      </c>
    </row>
    <row r="21" spans="1:11" ht="12.75">
      <c r="A21" s="508" t="s">
        <v>436</v>
      </c>
      <c r="B21" s="509">
        <v>245586</v>
      </c>
      <c r="C21" s="510">
        <f>B21/'- 13 -'!$J$53</f>
        <v>0.0001680588867972743</v>
      </c>
      <c r="D21" s="509">
        <v>0</v>
      </c>
      <c r="E21" s="510">
        <f>D21/'- 13 -'!$J$53</f>
        <v>0</v>
      </c>
      <c r="F21" s="509">
        <v>50483</v>
      </c>
      <c r="G21" s="510">
        <f>F21/'- 13 -'!$J$53</f>
        <v>3.4546418697266126E-05</v>
      </c>
      <c r="H21" s="509"/>
      <c r="I21" s="510"/>
      <c r="J21" s="509">
        <f>SUM(F21,D21,B21,'- 12 -'!J21,'- 12 -'!H21,'- 12 -'!F21,'- 12 -'!D21,'- 12 -'!B21)</f>
        <v>7573518.999999999</v>
      </c>
      <c r="K21" s="510">
        <f t="shared" si="0"/>
        <v>0.0051826943403858764</v>
      </c>
    </row>
    <row r="22" spans="1:11" ht="12.75">
      <c r="A22" s="514" t="s">
        <v>437</v>
      </c>
      <c r="B22" s="514">
        <f>SUM(B14:B21)</f>
        <v>53595341</v>
      </c>
      <c r="C22" s="515">
        <f>B22/$J$53</f>
        <v>0.03667624924051173</v>
      </c>
      <c r="D22" s="514">
        <f>SUM(D14:D21)</f>
        <v>26892690</v>
      </c>
      <c r="E22" s="515">
        <f>D22/$J$53</f>
        <v>0.01840314816147578</v>
      </c>
      <c r="F22" s="514">
        <f>SUM(F14:F21)</f>
        <v>75567425</v>
      </c>
      <c r="G22" s="515">
        <f>F22/$J$53</f>
        <v>0.05171213881750798</v>
      </c>
      <c r="H22" s="514"/>
      <c r="I22" s="515"/>
      <c r="J22" s="514">
        <f>SUM(F22,D22,B22,'- 12 -'!J22,'- 12 -'!H22,'- 12 -'!F22,'- 12 -'!D22,'- 12 -'!B22)</f>
        <v>1107371569</v>
      </c>
      <c r="K22" s="515">
        <f>J22/$J$53</f>
        <v>0.7577941460714008</v>
      </c>
    </row>
    <row r="23" spans="1:11" ht="12.75">
      <c r="A23" s="516" t="s">
        <v>217</v>
      </c>
      <c r="B23" s="514">
        <v>4410183</v>
      </c>
      <c r="C23" s="515">
        <f>B23/$J$53</f>
        <v>0.003017967007696952</v>
      </c>
      <c r="D23" s="514">
        <v>3654213</v>
      </c>
      <c r="E23" s="515">
        <f>D23/$J$53</f>
        <v>0.002500643232513776</v>
      </c>
      <c r="F23" s="514">
        <v>11327024</v>
      </c>
      <c r="G23" s="515">
        <f>F23/$J$53</f>
        <v>0.007751284862190879</v>
      </c>
      <c r="H23" s="514"/>
      <c r="I23" s="515"/>
      <c r="J23" s="514">
        <f>SUM(F23,D23,B23,'- 12 -'!J23,'- 12 -'!H23,'- 12 -'!F23,'- 12 -'!D23,'- 12 -'!B23)</f>
        <v>89622613.36</v>
      </c>
      <c r="K23" s="515">
        <f>J23/$J$53</f>
        <v>0.06133035528549723</v>
      </c>
    </row>
    <row r="24" spans="1:11" ht="12.75">
      <c r="A24" s="516" t="s">
        <v>190</v>
      </c>
      <c r="B24" s="411"/>
      <c r="C24" s="254"/>
      <c r="D24" s="411"/>
      <c r="E24" s="254"/>
      <c r="F24" s="411"/>
      <c r="G24" s="254"/>
      <c r="H24" s="411"/>
      <c r="I24" s="254"/>
      <c r="J24" s="411"/>
      <c r="K24" s="254"/>
    </row>
    <row r="25" spans="1:11" ht="12.75">
      <c r="A25" s="257" t="s">
        <v>438</v>
      </c>
      <c r="B25" s="412">
        <v>1932340</v>
      </c>
      <c r="C25" s="256">
        <f aca="true" t="shared" si="1" ref="C25:C39">B25/$J$53</f>
        <v>0.0013223347801334156</v>
      </c>
      <c r="D25" s="412">
        <v>214008</v>
      </c>
      <c r="E25" s="256">
        <f aca="true" t="shared" si="2" ref="E25:E39">D25/$J$53</f>
        <v>0.00014644949730730205</v>
      </c>
      <c r="F25" s="412">
        <v>2874294</v>
      </c>
      <c r="G25" s="256">
        <f aca="true" t="shared" si="3" ref="G25:G39">F25/$J$53</f>
        <v>0.001966930728820392</v>
      </c>
      <c r="H25" s="412"/>
      <c r="I25" s="256"/>
      <c r="J25" s="412">
        <f>SUM(F25,D25,B25,'- 12 -'!J25,'- 12 -'!H25,'- 12 -'!F25,'- 12 -'!D25,'- 12 -'!B25)</f>
        <v>17173981</v>
      </c>
      <c r="K25" s="256">
        <f aca="true" t="shared" si="4" ref="K25:K39">J25/$J$53</f>
        <v>0.011752461983734985</v>
      </c>
    </row>
    <row r="26" spans="1:11" ht="12.75">
      <c r="A26" s="257" t="s">
        <v>439</v>
      </c>
      <c r="B26" s="412">
        <v>237648</v>
      </c>
      <c r="C26" s="256">
        <f t="shared" si="1"/>
        <v>0.000162626771597724</v>
      </c>
      <c r="D26" s="412">
        <v>238408</v>
      </c>
      <c r="E26" s="256">
        <f t="shared" si="2"/>
        <v>0.0001631468531738966</v>
      </c>
      <c r="F26" s="412">
        <v>599342</v>
      </c>
      <c r="G26" s="256">
        <f t="shared" si="3"/>
        <v>0.0004101404368769066</v>
      </c>
      <c r="H26" s="412"/>
      <c r="I26" s="256"/>
      <c r="J26" s="412">
        <f>SUM(F26,D26,B26,'- 12 -'!J26,'- 12 -'!H26,'- 12 -'!F26,'- 12 -'!D26,'- 12 -'!B26)</f>
        <v>6121146</v>
      </c>
      <c r="K26" s="256">
        <f t="shared" si="4"/>
        <v>0.0041888095521877815</v>
      </c>
    </row>
    <row r="27" spans="1:12" ht="12.75">
      <c r="A27" s="257" t="s">
        <v>440</v>
      </c>
      <c r="B27" s="412"/>
      <c r="C27" s="256">
        <f t="shared" si="1"/>
        <v>0</v>
      </c>
      <c r="D27" s="412"/>
      <c r="E27" s="256">
        <f t="shared" si="2"/>
        <v>0</v>
      </c>
      <c r="F27" s="412">
        <v>43110130</v>
      </c>
      <c r="G27" s="256">
        <f t="shared" si="3"/>
        <v>0.02950103205185059</v>
      </c>
      <c r="H27" s="412"/>
      <c r="I27" s="256"/>
      <c r="J27" s="412">
        <f>SUM(F27,D27,B27,'- 12 -'!J27,'- 12 -'!H27,'- 12 -'!F27,'- 12 -'!D27,'- 12 -'!B27)</f>
        <v>43127130</v>
      </c>
      <c r="K27" s="256">
        <f t="shared" si="4"/>
        <v>0.029512665455528136</v>
      </c>
      <c r="L27" s="595" t="s">
        <v>321</v>
      </c>
    </row>
    <row r="28" spans="1:12" ht="12.75" customHeight="1">
      <c r="A28" s="257" t="s">
        <v>441</v>
      </c>
      <c r="B28" s="412">
        <v>700184</v>
      </c>
      <c r="C28" s="256">
        <f t="shared" si="1"/>
        <v>0.0004791484188563791</v>
      </c>
      <c r="D28" s="412">
        <v>1402479</v>
      </c>
      <c r="E28" s="256">
        <f t="shared" si="2"/>
        <v>0.000959741432722364</v>
      </c>
      <c r="F28" s="412">
        <v>873505</v>
      </c>
      <c r="G28" s="256">
        <f t="shared" si="3"/>
        <v>0.0005977550752561347</v>
      </c>
      <c r="H28" s="412"/>
      <c r="I28" s="256"/>
      <c r="J28" s="412">
        <f>SUM(F28,D28,B28,'- 12 -'!J28,'- 12 -'!H28,'- 12 -'!F28,'- 12 -'!D28,'- 12 -'!B28)</f>
        <v>7645657</v>
      </c>
      <c r="K28" s="256">
        <f t="shared" si="4"/>
        <v>0.005232059662414746</v>
      </c>
      <c r="L28" s="596"/>
    </row>
    <row r="29" spans="1:12" ht="12.75" customHeight="1">
      <c r="A29" s="257" t="s">
        <v>442</v>
      </c>
      <c r="B29" s="412"/>
      <c r="C29" s="256">
        <f t="shared" si="1"/>
        <v>0</v>
      </c>
      <c r="D29" s="412">
        <v>11874726</v>
      </c>
      <c r="E29" s="256">
        <f t="shared" si="2"/>
        <v>0.008126087124602582</v>
      </c>
      <c r="F29" s="412"/>
      <c r="G29" s="256">
        <f t="shared" si="3"/>
        <v>0</v>
      </c>
      <c r="H29" s="412"/>
      <c r="I29" s="256"/>
      <c r="J29" s="412">
        <f>SUM(F29,D29,B29,'- 12 -'!J29,'- 12 -'!H29,'- 12 -'!F29,'- 12 -'!D29,'- 12 -'!B29)</f>
        <v>11874726</v>
      </c>
      <c r="K29" s="256">
        <f t="shared" si="4"/>
        <v>0.008126087124602582</v>
      </c>
      <c r="L29" s="596"/>
    </row>
    <row r="30" spans="1:11" ht="12.75" customHeight="1">
      <c r="A30" s="257" t="s">
        <v>443</v>
      </c>
      <c r="B30" s="412"/>
      <c r="C30" s="256">
        <f t="shared" si="1"/>
        <v>0</v>
      </c>
      <c r="D30" s="412"/>
      <c r="E30" s="256">
        <f t="shared" si="2"/>
        <v>0</v>
      </c>
      <c r="F30" s="412"/>
      <c r="G30" s="256">
        <f t="shared" si="3"/>
        <v>0</v>
      </c>
      <c r="H30" s="412"/>
      <c r="I30" s="256"/>
      <c r="J30" s="412">
        <f>SUM(F30,D30,B30,'- 12 -'!J30,'- 12 -'!H30,'- 12 -'!F30,'- 12 -'!D30,'- 12 -'!B30)</f>
        <v>405992</v>
      </c>
      <c r="K30" s="256">
        <f t="shared" si="4"/>
        <v>0.00027782757799141235</v>
      </c>
    </row>
    <row r="31" spans="1:11" ht="12.75" customHeight="1">
      <c r="A31" s="257" t="s">
        <v>444</v>
      </c>
      <c r="B31" s="412">
        <v>98120</v>
      </c>
      <c r="C31" s="256">
        <f t="shared" si="1"/>
        <v>6.714526875533848E-05</v>
      </c>
      <c r="D31" s="412"/>
      <c r="E31" s="256">
        <f t="shared" si="2"/>
        <v>0</v>
      </c>
      <c r="F31" s="412"/>
      <c r="G31" s="256">
        <f t="shared" si="3"/>
        <v>0</v>
      </c>
      <c r="H31" s="412"/>
      <c r="I31" s="256"/>
      <c r="J31" s="412">
        <f>SUM(F31,D31,B31,'- 12 -'!J31,'- 12 -'!H31,'- 12 -'!F31,'- 12 -'!D31,'- 12 -'!B31)</f>
        <v>1291770</v>
      </c>
      <c r="K31" s="256">
        <f t="shared" si="4"/>
        <v>0.0008839812863848714</v>
      </c>
    </row>
    <row r="32" spans="1:11" ht="12.75" customHeight="1">
      <c r="A32" s="257" t="s">
        <v>445</v>
      </c>
      <c r="B32" s="412">
        <v>6423</v>
      </c>
      <c r="C32" s="256">
        <f t="shared" si="1"/>
        <v>4.395373636522004E-06</v>
      </c>
      <c r="D32" s="412">
        <v>927106</v>
      </c>
      <c r="E32" s="256">
        <f t="shared" si="2"/>
        <v>0.0006344351970514353</v>
      </c>
      <c r="F32" s="412">
        <v>5893248</v>
      </c>
      <c r="G32" s="256">
        <f t="shared" si="3"/>
        <v>0.004032854879758061</v>
      </c>
      <c r="H32" s="412"/>
      <c r="I32" s="256"/>
      <c r="J32" s="412">
        <f>SUM(F32,D32,B32,'- 12 -'!J32,'- 12 -'!H32,'- 12 -'!F32,'- 12 -'!D32,'- 12 -'!B32)</f>
        <v>8114305</v>
      </c>
      <c r="K32" s="256">
        <f t="shared" si="4"/>
        <v>0.0055527638604544105</v>
      </c>
    </row>
    <row r="33" spans="1:11" ht="12.75">
      <c r="A33" s="257" t="s">
        <v>446</v>
      </c>
      <c r="B33" s="412">
        <v>171479</v>
      </c>
      <c r="C33" s="256">
        <f t="shared" si="1"/>
        <v>0.00011734614289540038</v>
      </c>
      <c r="D33" s="412">
        <v>946832</v>
      </c>
      <c r="E33" s="256">
        <f t="shared" si="2"/>
        <v>0.0006479340512245683</v>
      </c>
      <c r="F33" s="412">
        <v>16318314</v>
      </c>
      <c r="G33" s="256">
        <f t="shared" si="3"/>
        <v>0.011166913770525911</v>
      </c>
      <c r="H33" s="412"/>
      <c r="I33" s="256"/>
      <c r="J33" s="412">
        <f>SUM(F33,D33,B33,'- 12 -'!J33,'- 12 -'!H33,'- 12 -'!F33,'- 12 -'!D33,'- 12 -'!B33)</f>
        <v>20666129</v>
      </c>
      <c r="K33" s="256">
        <f t="shared" si="4"/>
        <v>0.014142201241719266</v>
      </c>
    </row>
    <row r="34" spans="1:11" ht="12.75">
      <c r="A34" s="257" t="s">
        <v>447</v>
      </c>
      <c r="B34" s="412">
        <v>82984</v>
      </c>
      <c r="C34" s="256">
        <f t="shared" si="1"/>
        <v>5.6787433575142766E-05</v>
      </c>
      <c r="D34" s="412">
        <v>348685</v>
      </c>
      <c r="E34" s="256">
        <f t="shared" si="2"/>
        <v>0.0002386113741944068</v>
      </c>
      <c r="F34" s="412">
        <v>2091624</v>
      </c>
      <c r="G34" s="256">
        <f t="shared" si="3"/>
        <v>0.0014313356666848358</v>
      </c>
      <c r="H34" s="412"/>
      <c r="I34" s="256"/>
      <c r="J34" s="412">
        <f>SUM(F34,D34,B34,'- 12 -'!J34,'- 12 -'!H34,'- 12 -'!F34,'- 12 -'!D34,'- 12 -'!B34)</f>
        <v>6548790</v>
      </c>
      <c r="K34" s="256">
        <f t="shared" si="4"/>
        <v>0.0044814539805572064</v>
      </c>
    </row>
    <row r="35" spans="1:11" ht="12.75">
      <c r="A35" s="255" t="s">
        <v>448</v>
      </c>
      <c r="B35" s="412"/>
      <c r="C35" s="256">
        <f t="shared" si="1"/>
        <v>0</v>
      </c>
      <c r="D35" s="412"/>
      <c r="E35" s="256">
        <f t="shared" si="2"/>
        <v>0</v>
      </c>
      <c r="F35" s="412">
        <v>3966570</v>
      </c>
      <c r="G35" s="256">
        <f t="shared" si="3"/>
        <v>0.0027143947073671316</v>
      </c>
      <c r="H35" s="412"/>
      <c r="I35" s="256"/>
      <c r="J35" s="412">
        <f>SUM(F35,D35,B35,'- 12 -'!J35,'- 12 -'!H35,'- 12 -'!F35,'- 12 -'!D35,'- 12 -'!B35)</f>
        <v>3968570</v>
      </c>
      <c r="K35" s="256">
        <f t="shared" si="4"/>
        <v>0.0027157633430939013</v>
      </c>
    </row>
    <row r="36" spans="1:11" ht="12.75">
      <c r="A36" s="257" t="s">
        <v>449</v>
      </c>
      <c r="B36" s="412">
        <v>13859</v>
      </c>
      <c r="C36" s="256">
        <f>B36/J53</f>
        <v>9.483961268653036E-06</v>
      </c>
      <c r="D36" s="412">
        <v>20350</v>
      </c>
      <c r="E36" s="256">
        <f>D36/J53</f>
        <v>1.3925868519885222E-05</v>
      </c>
      <c r="F36" s="412">
        <v>27975</v>
      </c>
      <c r="G36" s="256">
        <f>F36/J53</f>
        <v>1.9143792228196025E-05</v>
      </c>
      <c r="H36" s="412"/>
      <c r="I36" s="256"/>
      <c r="J36" s="412">
        <f>SUM(F36,D36,B36,'- 12 -'!J36,'- 12 -'!H36,'- 12 -'!F36,'- 12 -'!D36,'- 12 -'!B36)</f>
        <v>991127</v>
      </c>
      <c r="K36" s="256">
        <f t="shared" si="4"/>
        <v>0.0006782459109832079</v>
      </c>
    </row>
    <row r="37" spans="1:11" ht="12.75">
      <c r="A37" s="257" t="s">
        <v>450</v>
      </c>
      <c r="B37" s="412">
        <v>118731</v>
      </c>
      <c r="C37" s="256">
        <f t="shared" si="1"/>
        <v>8.124974423756718E-05</v>
      </c>
      <c r="D37" s="412">
        <v>31755</v>
      </c>
      <c r="E37" s="256">
        <f t="shared" si="2"/>
        <v>2.173051375179141E-05</v>
      </c>
      <c r="F37" s="412">
        <v>31663</v>
      </c>
      <c r="G37" s="256">
        <f t="shared" si="3"/>
        <v>2.1667556508359988E-05</v>
      </c>
      <c r="H37" s="412"/>
      <c r="I37" s="256"/>
      <c r="J37" s="412">
        <f>SUM(F37,D37,B37,'- 12 -'!J37,'- 12 -'!H37,'- 12 -'!F37,'- 12 -'!D37,'- 12 -'!B37)</f>
        <v>2277651</v>
      </c>
      <c r="K37" s="256">
        <f t="shared" si="4"/>
        <v>0.0015586372658567614</v>
      </c>
    </row>
    <row r="38" spans="1:11" ht="12.75">
      <c r="A38" s="444" t="s">
        <v>451</v>
      </c>
      <c r="B38" s="412">
        <v>5902069</v>
      </c>
      <c r="C38" s="256">
        <f>B38/'- 13 -'!$J$53</f>
        <v>0.00403889124763098</v>
      </c>
      <c r="D38" s="412">
        <v>169950</v>
      </c>
      <c r="E38" s="256">
        <f>D38/'- 13 -'!$J$53</f>
        <v>0.00011629982088228469</v>
      </c>
      <c r="F38" s="412">
        <v>230135</v>
      </c>
      <c r="G38" s="256">
        <f>F38/'- 13 -'!$J$53</f>
        <v>0.00015748549149011232</v>
      </c>
      <c r="H38" s="412"/>
      <c r="I38" s="256"/>
      <c r="J38" s="412">
        <f>SUM(F38,D38,B38,'- 12 -'!J38,'- 12 -'!H38,'- 12 -'!F38,'- 12 -'!D38,'- 12 -'!B38)</f>
        <v>7929691</v>
      </c>
      <c r="K38" s="256">
        <f t="shared" si="4"/>
        <v>0.005426429202423448</v>
      </c>
    </row>
    <row r="39" spans="1:11" ht="12.75">
      <c r="A39" s="511" t="s">
        <v>452</v>
      </c>
      <c r="B39" s="509">
        <v>362181</v>
      </c>
      <c r="C39" s="510">
        <f t="shared" si="1"/>
        <v>0.00024784692807865107</v>
      </c>
      <c r="D39" s="509">
        <v>26935</v>
      </c>
      <c r="E39" s="510">
        <f t="shared" si="2"/>
        <v>1.8432101650275598E-05</v>
      </c>
      <c r="F39" s="509">
        <v>70558</v>
      </c>
      <c r="G39" s="510">
        <f t="shared" si="3"/>
        <v>4.8284099804720465E-05</v>
      </c>
      <c r="H39" s="509"/>
      <c r="I39" s="510"/>
      <c r="J39" s="509">
        <f>SUM(F39,D39,B39,'- 12 -'!J39,'- 12 -'!H39,'- 12 -'!F39,'- 12 -'!D39,'- 12 -'!B39)</f>
        <v>4198838</v>
      </c>
      <c r="K39" s="510">
        <f t="shared" si="4"/>
        <v>0.002873339848859844</v>
      </c>
    </row>
    <row r="40" spans="1:11" ht="12.75">
      <c r="A40" s="514" t="s">
        <v>453</v>
      </c>
      <c r="B40" s="514">
        <f>SUM(B25:B39)</f>
        <v>9626018</v>
      </c>
      <c r="C40" s="515">
        <f>B40/$J$53</f>
        <v>0.006587256070665774</v>
      </c>
      <c r="D40" s="514">
        <f>SUM(D25:D39)</f>
        <v>16201234</v>
      </c>
      <c r="E40" s="515">
        <f>D40/$J$53</f>
        <v>0.011086793835080792</v>
      </c>
      <c r="F40" s="514">
        <f>SUM(F25:F39)</f>
        <v>76087358</v>
      </c>
      <c r="G40" s="515">
        <f>F40/$J$53</f>
        <v>0.05206793825717135</v>
      </c>
      <c r="H40" s="514"/>
      <c r="I40" s="515"/>
      <c r="J40" s="514">
        <f>SUM(F40,D40,B40,'- 12 -'!J40,'- 12 -'!H40,'- 12 -'!F40,'- 12 -'!D40,'- 12 -'!B40)</f>
        <v>142335503</v>
      </c>
      <c r="K40" s="515">
        <f>J40/$J$53</f>
        <v>0.09740272729679256</v>
      </c>
    </row>
    <row r="41" spans="1:11" ht="12.75">
      <c r="A41" s="516" t="s">
        <v>454</v>
      </c>
      <c r="B41" s="517"/>
      <c r="C41" s="518"/>
      <c r="D41" s="517"/>
      <c r="E41" s="518"/>
      <c r="F41" s="517"/>
      <c r="G41" s="518"/>
      <c r="H41" s="517"/>
      <c r="I41" s="518"/>
      <c r="J41" s="517"/>
      <c r="K41" s="518"/>
    </row>
    <row r="42" spans="1:11" ht="12.75">
      <c r="A42" s="257" t="s">
        <v>455</v>
      </c>
      <c r="B42" s="255">
        <v>3235249</v>
      </c>
      <c r="C42" s="256">
        <f aca="true" t="shared" si="5" ref="C42:C47">B42/$J$53</f>
        <v>0.002213938683198533</v>
      </c>
      <c r="D42" s="445">
        <v>11037602</v>
      </c>
      <c r="E42" s="256">
        <f aca="true" t="shared" si="6" ref="E42:E47">D42/$J$53</f>
        <v>0.007553228217534258</v>
      </c>
      <c r="F42" s="445">
        <v>12843824</v>
      </c>
      <c r="G42" s="256">
        <f aca="true" t="shared" si="7" ref="G42:G47">F42/$J$53</f>
        <v>0.008789258197373282</v>
      </c>
      <c r="H42" s="445"/>
      <c r="I42" s="256"/>
      <c r="J42" s="445">
        <f>SUM(F42,D42,B42,'- 12 -'!J42,'- 12 -'!H42,'- 12 -'!F42,'- 12 -'!D42,'- 12 -'!B42)</f>
        <v>55684442</v>
      </c>
      <c r="K42" s="256">
        <f aca="true" t="shared" si="8" ref="K42:K47">J42/$J$53</f>
        <v>0.03810585837322725</v>
      </c>
    </row>
    <row r="43" spans="1:11" ht="12.75">
      <c r="A43" s="257" t="s">
        <v>456</v>
      </c>
      <c r="B43" s="255">
        <v>2946995</v>
      </c>
      <c r="C43" s="256">
        <f t="shared" si="5"/>
        <v>0.0020166813218063465</v>
      </c>
      <c r="D43" s="445">
        <v>17760</v>
      </c>
      <c r="E43" s="256">
        <f t="shared" si="6"/>
        <v>1.2153485253718012E-05</v>
      </c>
      <c r="F43" s="445">
        <v>129624</v>
      </c>
      <c r="G43" s="256">
        <f t="shared" si="7"/>
        <v>8.870401872342024E-05</v>
      </c>
      <c r="H43" s="445"/>
      <c r="I43" s="256"/>
      <c r="J43" s="445">
        <f>SUM(F43,D43,B43,'- 12 -'!J43,'- 12 -'!H43,'- 12 -'!F43,'- 12 -'!D43,'- 12 -'!B43)</f>
        <v>13867243</v>
      </c>
      <c r="K43" s="256">
        <f t="shared" si="8"/>
        <v>0.00948960210080092</v>
      </c>
    </row>
    <row r="44" spans="1:11" ht="12.75">
      <c r="A44" s="257" t="s">
        <v>457</v>
      </c>
      <c r="B44" s="255">
        <v>186466</v>
      </c>
      <c r="C44" s="256">
        <f t="shared" si="5"/>
        <v>0.00012760201471395173</v>
      </c>
      <c r="D44" s="445">
        <v>222090</v>
      </c>
      <c r="E44" s="256">
        <f t="shared" si="6"/>
        <v>0.0001519801542791798</v>
      </c>
      <c r="F44" s="445">
        <v>2142724</v>
      </c>
      <c r="G44" s="256">
        <f t="shared" si="7"/>
        <v>0.0014663043095038105</v>
      </c>
      <c r="H44" s="445"/>
      <c r="I44" s="256"/>
      <c r="J44" s="445">
        <f>SUM(F44,D44,B44,'- 12 -'!J44,'- 12 -'!H44,'- 12 -'!F44,'- 12 -'!D44,'- 12 -'!B44)</f>
        <v>11614406</v>
      </c>
      <c r="K44" s="256">
        <f t="shared" si="8"/>
        <v>0.007947945498406194</v>
      </c>
    </row>
    <row r="45" spans="1:11" ht="12.75">
      <c r="A45" s="257" t="s">
        <v>458</v>
      </c>
      <c r="B45" s="255"/>
      <c r="C45" s="256">
        <f t="shared" si="5"/>
        <v>0</v>
      </c>
      <c r="D45" s="445">
        <v>3000</v>
      </c>
      <c r="E45" s="256">
        <f t="shared" si="6"/>
        <v>2.0529535901550694E-06</v>
      </c>
      <c r="F45" s="445">
        <v>10000</v>
      </c>
      <c r="G45" s="256">
        <f t="shared" si="7"/>
        <v>6.843178633850232E-06</v>
      </c>
      <c r="H45" s="445"/>
      <c r="I45" s="256"/>
      <c r="J45" s="445">
        <f>SUM(F45,D45,B45,'- 12 -'!J45,'- 12 -'!H45,'- 12 -'!F45,'- 12 -'!D45,'- 12 -'!B45)</f>
        <v>67600</v>
      </c>
      <c r="K45" s="256">
        <f t="shared" si="8"/>
        <v>4.625988756482757E-05</v>
      </c>
    </row>
    <row r="46" spans="1:11" ht="12.75">
      <c r="A46" s="511" t="s">
        <v>459</v>
      </c>
      <c r="B46" s="512">
        <v>414722</v>
      </c>
      <c r="C46" s="510">
        <f t="shared" si="5"/>
        <v>0.0002838016729387636</v>
      </c>
      <c r="D46" s="513">
        <v>80710</v>
      </c>
      <c r="E46" s="510">
        <f t="shared" si="6"/>
        <v>5.523129475380522E-05</v>
      </c>
      <c r="F46" s="513">
        <v>172700</v>
      </c>
      <c r="G46" s="510">
        <f t="shared" si="7"/>
        <v>0.00011818169500659351</v>
      </c>
      <c r="H46" s="513"/>
      <c r="I46" s="510"/>
      <c r="J46" s="513">
        <f>SUM(F46,D46,B46,'- 12 -'!J46,'- 12 -'!H46,'- 12 -'!F46,'- 12 -'!D46,'- 12 -'!B46)</f>
        <v>14759675</v>
      </c>
      <c r="K46" s="510">
        <f t="shared" si="8"/>
        <v>0.010100309260257342</v>
      </c>
    </row>
    <row r="47" spans="1:11" ht="12.75">
      <c r="A47" s="514" t="s">
        <v>460</v>
      </c>
      <c r="B47" s="514">
        <f>SUM(B42:B46)</f>
        <v>6783432</v>
      </c>
      <c r="C47" s="515">
        <f t="shared" si="5"/>
        <v>0.004642023692657595</v>
      </c>
      <c r="D47" s="514">
        <f>SUM(D42:D46)</f>
        <v>11361162</v>
      </c>
      <c r="E47" s="515">
        <f t="shared" si="6"/>
        <v>0.007774646105411117</v>
      </c>
      <c r="F47" s="514">
        <f>SUM(F42:F46)</f>
        <v>15298872</v>
      </c>
      <c r="G47" s="515">
        <f t="shared" si="7"/>
        <v>0.010469291399240957</v>
      </c>
      <c r="H47" s="514"/>
      <c r="I47" s="515"/>
      <c r="J47" s="514">
        <f>SUM(F47,D47,B47,'- 12 -'!J47,'- 12 -'!H47,'- 12 -'!F47,'- 12 -'!D47,'- 12 -'!B47)</f>
        <v>95993366</v>
      </c>
      <c r="K47" s="515">
        <f t="shared" si="8"/>
        <v>0.06568997512025652</v>
      </c>
    </row>
    <row r="48" spans="1:11" ht="12.75">
      <c r="A48" s="516" t="s">
        <v>131</v>
      </c>
      <c r="B48" s="517"/>
      <c r="C48" s="518"/>
      <c r="D48" s="517"/>
      <c r="E48" s="518"/>
      <c r="F48" s="517"/>
      <c r="G48" s="518"/>
      <c r="H48" s="517"/>
      <c r="I48" s="518"/>
      <c r="J48" s="517"/>
      <c r="K48" s="518"/>
    </row>
    <row r="49" spans="1:11" ht="12.75">
      <c r="A49" s="257" t="s">
        <v>461</v>
      </c>
      <c r="B49" s="255"/>
      <c r="C49" s="256"/>
      <c r="D49" s="255"/>
      <c r="E49" s="256"/>
      <c r="F49" s="255"/>
      <c r="G49" s="256"/>
      <c r="H49" s="255">
        <f>'- 10 -'!G27</f>
        <v>2545815</v>
      </c>
      <c r="I49" s="256">
        <f>H49/$J$53</f>
        <v>0.0017421466813735428</v>
      </c>
      <c r="J49" s="255">
        <f>H49</f>
        <v>2545815</v>
      </c>
      <c r="K49" s="256">
        <f>J49/$J$53</f>
        <v>0.0017421466813735428</v>
      </c>
    </row>
    <row r="50" spans="1:11" ht="12.75">
      <c r="A50" s="257" t="s">
        <v>462</v>
      </c>
      <c r="B50" s="255"/>
      <c r="C50" s="256"/>
      <c r="D50" s="255"/>
      <c r="E50" s="256"/>
      <c r="F50" s="255"/>
      <c r="G50" s="256"/>
      <c r="H50" s="255">
        <f>'- 10 -'!H27</f>
        <v>23440349</v>
      </c>
      <c r="I50" s="256">
        <f>H50/$J$53</f>
        <v>0.016040649544679264</v>
      </c>
      <c r="J50" s="255">
        <f>H50</f>
        <v>23440349</v>
      </c>
      <c r="K50" s="256">
        <f>J50/$J$53</f>
        <v>0.016040649544679264</v>
      </c>
    </row>
    <row r="51" spans="1:11" ht="12.75">
      <c r="A51" s="514" t="s">
        <v>463</v>
      </c>
      <c r="B51" s="514"/>
      <c r="C51" s="515"/>
      <c r="D51" s="514"/>
      <c r="E51" s="515"/>
      <c r="F51" s="514"/>
      <c r="G51" s="515"/>
      <c r="H51" s="514">
        <f>SUM(H49:H50)</f>
        <v>25986164</v>
      </c>
      <c r="I51" s="515">
        <f>H51/$J$53</f>
        <v>0.01778279622605281</v>
      </c>
      <c r="J51" s="514">
        <f>SUM(H51,D51)</f>
        <v>25986164</v>
      </c>
      <c r="K51" s="515">
        <f>J51/$J$53</f>
        <v>0.01778279622605281</v>
      </c>
    </row>
    <row r="52" spans="1:11" ht="4.5" customHeight="1">
      <c r="A52" s="314"/>
      <c r="B52" s="503"/>
      <c r="C52" s="185"/>
      <c r="D52" s="122"/>
      <c r="E52" s="185"/>
      <c r="F52" s="122"/>
      <c r="G52" s="185"/>
      <c r="H52" s="122"/>
      <c r="I52" s="185"/>
      <c r="J52" s="122"/>
      <c r="K52" s="185"/>
    </row>
    <row r="53" spans="1:11" ht="12.75">
      <c r="A53" s="442" t="s">
        <v>464</v>
      </c>
      <c r="B53" s="442">
        <f>SUM(B51,B47,B40,B23,B22)</f>
        <v>74414974</v>
      </c>
      <c r="C53" s="443">
        <f>B53/$J$53</f>
        <v>0.05092349601153205</v>
      </c>
      <c r="D53" s="442">
        <f>SUM(D51,D47,D40,D23,D22)</f>
        <v>58109299</v>
      </c>
      <c r="E53" s="443">
        <f>D53/$J$53</f>
        <v>0.03976523133448146</v>
      </c>
      <c r="F53" s="442">
        <f>SUM(F51,F47,F40,F23,F22)</f>
        <v>178280679</v>
      </c>
      <c r="G53" s="443">
        <f>F53/$J$53</f>
        <v>0.12200065333611117</v>
      </c>
      <c r="H53" s="442">
        <f>SUM(H51,H47,H40,H23,H22)</f>
        <v>25986164</v>
      </c>
      <c r="I53" s="443">
        <f>H53/$J$53</f>
        <v>0.01778279622605281</v>
      </c>
      <c r="J53" s="442">
        <f>SUM(J51,J47,J40,J23,J22)</f>
        <v>1461309215.3600001</v>
      </c>
      <c r="K53" s="443">
        <f>J53/$J$53</f>
        <v>1</v>
      </c>
    </row>
    <row r="54" ht="6" customHeight="1"/>
  </sheetData>
  <mergeCells count="1">
    <mergeCell ref="L27:L29"/>
  </mergeCells>
  <printOptions verticalCentered="1"/>
  <pageMargins left="0.75" right="0" top="0.3" bottom="0.3" header="0" footer="0"/>
  <pageSetup fitToHeight="1" fitToWidth="1" horizontalDpi="300" verticalDpi="300" orientation="landscape" scale="85"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I59"/>
  <sheetViews>
    <sheetView showGridLines="0" showZeros="0" workbookViewId="0" topLeftCell="A1">
      <selection activeCell="A1" sqref="A1"/>
    </sheetView>
  </sheetViews>
  <sheetFormatPr defaultColWidth="15.83203125" defaultRowHeight="12"/>
  <cols>
    <col min="1" max="1" width="33.83203125" style="66" customWidth="1"/>
    <col min="2" max="2" width="17.83203125" style="66" customWidth="1"/>
    <col min="3" max="3" width="8.83203125" style="66" customWidth="1"/>
    <col min="4" max="4" width="9.83203125" style="66" customWidth="1"/>
    <col min="5" max="5" width="17.83203125" style="66" customWidth="1"/>
    <col min="6" max="6" width="8.83203125" style="66" customWidth="1"/>
    <col min="7" max="7" width="9.83203125" style="66" customWidth="1"/>
    <col min="8" max="8" width="17.83203125" style="66" customWidth="1"/>
    <col min="9" max="9" width="8.83203125" style="66" customWidth="1"/>
    <col min="10" max="16384" width="15.83203125" style="66" customWidth="1"/>
  </cols>
  <sheetData>
    <row r="1" spans="1:9" ht="6.75" customHeight="1">
      <c r="A1" s="11"/>
      <c r="B1" s="42"/>
      <c r="C1" s="42"/>
      <c r="D1" s="42"/>
      <c r="E1" s="42"/>
      <c r="F1" s="42"/>
      <c r="G1" s="42"/>
      <c r="H1" s="42"/>
      <c r="I1" s="42"/>
    </row>
    <row r="2" spans="1:9" ht="15.75" customHeight="1">
      <c r="A2" s="328"/>
      <c r="B2" s="372" t="s">
        <v>19</v>
      </c>
      <c r="C2" s="43"/>
      <c r="D2" s="43"/>
      <c r="E2" s="43"/>
      <c r="F2" s="43"/>
      <c r="G2" s="43"/>
      <c r="H2" s="44"/>
      <c r="I2" s="333" t="s">
        <v>20</v>
      </c>
    </row>
    <row r="3" spans="1:9" ht="15.75" customHeight="1">
      <c r="A3" s="329"/>
      <c r="B3" s="507" t="s">
        <v>564</v>
      </c>
      <c r="C3" s="46"/>
      <c r="D3" s="46"/>
      <c r="E3" s="46"/>
      <c r="F3" s="46"/>
      <c r="G3" s="46"/>
      <c r="H3" s="47"/>
      <c r="I3" s="48"/>
    </row>
    <row r="4" spans="1:9" ht="15.75" customHeight="1">
      <c r="A4" s="9"/>
      <c r="B4" s="42"/>
      <c r="C4" s="42"/>
      <c r="D4" s="42"/>
      <c r="E4" s="42"/>
      <c r="F4" s="42"/>
      <c r="G4" s="42"/>
      <c r="H4" s="42"/>
      <c r="I4" s="42"/>
    </row>
    <row r="5" spans="1:9" ht="15.75" customHeight="1">
      <c r="A5" s="9"/>
      <c r="B5" s="42"/>
      <c r="C5" s="42"/>
      <c r="D5" s="42"/>
      <c r="E5" s="42"/>
      <c r="F5" s="42"/>
      <c r="G5" s="42"/>
      <c r="H5" s="42"/>
      <c r="I5" s="42"/>
    </row>
    <row r="6" spans="1:9" ht="15.75" customHeight="1">
      <c r="A6" s="9"/>
      <c r="B6" s="49"/>
      <c r="C6" s="50"/>
      <c r="D6" s="51"/>
      <c r="E6" s="52"/>
      <c r="F6" s="50"/>
      <c r="G6" s="51"/>
      <c r="H6" s="52" t="s">
        <v>296</v>
      </c>
      <c r="I6" s="51"/>
    </row>
    <row r="7" spans="1:9" ht="15.75" customHeight="1">
      <c r="A7" s="9"/>
      <c r="B7" s="53" t="s">
        <v>80</v>
      </c>
      <c r="C7" s="54"/>
      <c r="D7" s="55"/>
      <c r="E7" s="53" t="s">
        <v>81</v>
      </c>
      <c r="F7" s="54"/>
      <c r="G7" s="55"/>
      <c r="H7" s="53" t="s">
        <v>401</v>
      </c>
      <c r="I7" s="55"/>
    </row>
    <row r="8" spans="1:9" ht="15.75" customHeight="1">
      <c r="A8" s="303"/>
      <c r="B8" s="58" t="s">
        <v>21</v>
      </c>
      <c r="C8" s="56"/>
      <c r="D8" s="57" t="s">
        <v>93</v>
      </c>
      <c r="E8" s="58"/>
      <c r="F8" s="57"/>
      <c r="G8" s="57" t="s">
        <v>93</v>
      </c>
      <c r="H8" s="58"/>
      <c r="I8" s="57"/>
    </row>
    <row r="9" spans="1:9" ht="15.75" customHeight="1">
      <c r="A9" s="304" t="s">
        <v>118</v>
      </c>
      <c r="B9" s="60" t="s">
        <v>119</v>
      </c>
      <c r="C9" s="60" t="s">
        <v>120</v>
      </c>
      <c r="D9" s="60" t="s">
        <v>121</v>
      </c>
      <c r="E9" s="60" t="s">
        <v>119</v>
      </c>
      <c r="F9" s="60" t="s">
        <v>120</v>
      </c>
      <c r="G9" s="60" t="s">
        <v>121</v>
      </c>
      <c r="H9" s="60" t="s">
        <v>119</v>
      </c>
      <c r="I9" s="60" t="s">
        <v>120</v>
      </c>
    </row>
    <row r="10" spans="1:9" ht="4.5" customHeight="1">
      <c r="A10" s="61"/>
      <c r="B10" s="9"/>
      <c r="C10" s="9"/>
      <c r="D10" s="9"/>
      <c r="E10" s="9"/>
      <c r="F10" s="9"/>
      <c r="G10" s="9"/>
      <c r="H10" s="9"/>
      <c r="I10" s="9"/>
    </row>
    <row r="11" spans="1:9" ht="13.5" customHeight="1">
      <c r="A11" s="399" t="s">
        <v>339</v>
      </c>
      <c r="B11" s="374">
        <f>SUM('- 18 -'!B11,'- 18 -'!E11,'- 19 -'!B11,'- 19 -'!E11,'- 19 -'!H11,'- 20 -'!B11)</f>
        <v>6927362</v>
      </c>
      <c r="C11" s="270">
        <f>B11/'- 3 -'!D11</f>
        <v>0.5980510786803126</v>
      </c>
      <c r="D11" s="374">
        <f>B11/'- 7 -'!C11</f>
        <v>4618.241333333333</v>
      </c>
      <c r="E11" s="374">
        <f>SUM('- 21 -'!B11,'- 21 -'!E11,'- 21 -'!H11,'- 22 -'!B11,'- 22 -'!E11,'- 22 -'!H11)</f>
        <v>1424349</v>
      </c>
      <c r="F11" s="270">
        <f>E11/'- 3 -'!D11</f>
        <v>0.12296649949392345</v>
      </c>
      <c r="G11" s="374">
        <f>E11/'- 7 -'!F11</f>
        <v>921.9087378640777</v>
      </c>
      <c r="H11" s="374">
        <f>SUM('- 23 -'!D11,'- 23 -'!B11)</f>
        <v>0</v>
      </c>
      <c r="I11" s="270">
        <f>H11/'- 3 -'!D11</f>
        <v>0</v>
      </c>
    </row>
    <row r="12" spans="1:9" ht="13.5" customHeight="1">
      <c r="A12" s="400" t="s">
        <v>340</v>
      </c>
      <c r="B12" s="373">
        <f>SUM('- 18 -'!B12,'- 18 -'!E12,'- 19 -'!B12,'- 19 -'!E12,'- 19 -'!H12,'- 20 -'!B12)</f>
        <v>11392963</v>
      </c>
      <c r="C12" s="271">
        <f>B12/'- 3 -'!D12</f>
        <v>0.5679616730062589</v>
      </c>
      <c r="D12" s="373">
        <f>B12/'- 7 -'!C12</f>
        <v>5004.376262848107</v>
      </c>
      <c r="E12" s="373">
        <f>SUM('- 21 -'!B12,'- 21 -'!E12,'- 21 -'!H12,'- 22 -'!B12,'- 22 -'!E12,'- 22 -'!H12)</f>
        <v>2609645</v>
      </c>
      <c r="F12" s="271">
        <f>E12/'- 3 -'!D12</f>
        <v>0.13009594959207876</v>
      </c>
      <c r="G12" s="373">
        <f>E12/'- 7 -'!F12</f>
        <v>1146.2905209522974</v>
      </c>
      <c r="H12" s="373">
        <f>SUM('- 23 -'!D12,'- 23 -'!B12)</f>
        <v>452611</v>
      </c>
      <c r="I12" s="271">
        <f>H12/'- 3 -'!D12</f>
        <v>0.022563550920075472</v>
      </c>
    </row>
    <row r="13" spans="1:9" ht="13.5" customHeight="1">
      <c r="A13" s="399" t="s">
        <v>341</v>
      </c>
      <c r="B13" s="374">
        <f>SUM('- 18 -'!B13,'- 18 -'!E13,'- 19 -'!B13,'- 19 -'!E13,'- 19 -'!H13,'- 20 -'!B13)</f>
        <v>29933900</v>
      </c>
      <c r="C13" s="270">
        <f>B13/'- 3 -'!D13</f>
        <v>0.6080418444038188</v>
      </c>
      <c r="D13" s="374">
        <f>B13/'- 7 -'!C13</f>
        <v>4351.49004215729</v>
      </c>
      <c r="E13" s="374">
        <f>SUM('- 21 -'!B13,'- 21 -'!E13,'- 21 -'!H13,'- 22 -'!B13,'- 22 -'!E13,'- 22 -'!H13)</f>
        <v>7420000</v>
      </c>
      <c r="F13" s="270">
        <f>E13/'- 3 -'!D13</f>
        <v>0.1507211050172659</v>
      </c>
      <c r="G13" s="374">
        <f>E13/'- 7 -'!F13</f>
        <v>1043.7473624982417</v>
      </c>
      <c r="H13" s="374">
        <f>SUM('- 23 -'!D13,'- 23 -'!B13)</f>
        <v>0</v>
      </c>
      <c r="I13" s="270">
        <f>H13/'- 3 -'!D13</f>
        <v>0</v>
      </c>
    </row>
    <row r="14" spans="1:9" ht="13.5" customHeight="1">
      <c r="A14" s="400" t="s">
        <v>378</v>
      </c>
      <c r="B14" s="373">
        <f>SUM('- 18 -'!B14,'- 18 -'!E14,'- 19 -'!B14,'- 19 -'!E14,'- 19 -'!H14,'- 20 -'!B14)</f>
        <v>25318548</v>
      </c>
      <c r="C14" s="271">
        <f>B14/'- 3 -'!D14</f>
        <v>0.5689811827895974</v>
      </c>
      <c r="D14" s="373">
        <f>B14/'- 7 -'!C14</f>
        <v>5923.8530650444545</v>
      </c>
      <c r="E14" s="373">
        <f>SUM('- 21 -'!B14,'- 21 -'!E14,'- 21 -'!H14,'- 22 -'!B14,'- 22 -'!E14,'- 22 -'!H14)</f>
        <v>5424503</v>
      </c>
      <c r="F14" s="271">
        <f>E14/'- 3 -'!D14</f>
        <v>0.1219043103493028</v>
      </c>
      <c r="G14" s="373">
        <f>E14/'- 7 -'!F14</f>
        <v>1248.734576427256</v>
      </c>
      <c r="H14" s="373">
        <f>SUM('- 23 -'!D14,'- 23 -'!B14)</f>
        <v>0</v>
      </c>
      <c r="I14" s="271">
        <f>H14/'- 3 -'!D14</f>
        <v>0</v>
      </c>
    </row>
    <row r="15" spans="1:9" ht="13.5" customHeight="1">
      <c r="A15" s="399" t="s">
        <v>342</v>
      </c>
      <c r="B15" s="374">
        <f>SUM('- 18 -'!B15,'- 18 -'!E15,'- 19 -'!B15,'- 19 -'!E15,'- 19 -'!H15,'- 20 -'!B15)</f>
        <v>7511584</v>
      </c>
      <c r="C15" s="270">
        <f>B15/'- 3 -'!D15</f>
        <v>0.5566239510203077</v>
      </c>
      <c r="D15" s="374">
        <f>B15/'- 7 -'!C15</f>
        <v>4590.029941949282</v>
      </c>
      <c r="E15" s="374">
        <f>SUM('- 21 -'!B15,'- 21 -'!E15,'- 21 -'!H15,'- 22 -'!B15,'- 22 -'!E15,'- 22 -'!H15)</f>
        <v>1709950</v>
      </c>
      <c r="F15" s="270">
        <f>E15/'- 3 -'!D15</f>
        <v>0.12671084088884252</v>
      </c>
      <c r="G15" s="374">
        <f>E15/'- 7 -'!F15</f>
        <v>1044.882370913535</v>
      </c>
      <c r="H15" s="374">
        <f>SUM('- 23 -'!D15,'- 23 -'!B15)</f>
        <v>115000</v>
      </c>
      <c r="I15" s="270">
        <f>H15/'- 3 -'!D15</f>
        <v>0.008521738473181608</v>
      </c>
    </row>
    <row r="16" spans="1:9" ht="13.5" customHeight="1">
      <c r="A16" s="400" t="s">
        <v>343</v>
      </c>
      <c r="B16" s="373">
        <f>SUM('- 18 -'!B16,'- 18 -'!E16,'- 19 -'!B16,'- 19 -'!E16,'- 19 -'!H16,'- 20 -'!B16)</f>
        <v>6500012</v>
      </c>
      <c r="C16" s="271">
        <f>B16/'- 3 -'!D16</f>
        <v>0.5931931666098571</v>
      </c>
      <c r="D16" s="373">
        <f>B16/'- 7 -'!C16</f>
        <v>4765.404692082111</v>
      </c>
      <c r="E16" s="373">
        <f>SUM('- 21 -'!B16,'- 21 -'!E16,'- 21 -'!H16,'- 22 -'!B16,'- 22 -'!E16,'- 22 -'!H16)</f>
        <v>1258108</v>
      </c>
      <c r="F16" s="271">
        <f>E16/'- 3 -'!D16</f>
        <v>0.11481533702663843</v>
      </c>
      <c r="G16" s="373">
        <f>E16/'- 7 -'!F16</f>
        <v>918.9978086194302</v>
      </c>
      <c r="H16" s="373">
        <f>SUM('- 23 -'!D16,'- 23 -'!B16)</f>
        <v>0</v>
      </c>
      <c r="I16" s="271">
        <f>H16/'- 3 -'!D16</f>
        <v>0</v>
      </c>
    </row>
    <row r="17" spans="1:9" ht="13.5" customHeight="1">
      <c r="A17" s="399" t="s">
        <v>344</v>
      </c>
      <c r="B17" s="374">
        <f>SUM('- 18 -'!B17,'- 18 -'!E17,'- 19 -'!B17,'- 19 -'!E17,'- 19 -'!H17,'- 20 -'!B17)</f>
        <v>7464155</v>
      </c>
      <c r="C17" s="270">
        <f>B17/'- 3 -'!D17</f>
        <v>0.5790988450150626</v>
      </c>
      <c r="D17" s="374">
        <f>B17/'- 7 -'!C17</f>
        <v>4845.280753002272</v>
      </c>
      <c r="E17" s="374">
        <f>SUM('- 21 -'!B17,'- 21 -'!E17,'- 21 -'!H17,'- 22 -'!B17,'- 22 -'!E17,'- 22 -'!H17)</f>
        <v>1603015</v>
      </c>
      <c r="F17" s="270">
        <f>E17/'- 3 -'!D17</f>
        <v>0.12436828214872554</v>
      </c>
      <c r="G17" s="374">
        <f>E17/'- 7 -'!F17</f>
        <v>1040.5809802012334</v>
      </c>
      <c r="H17" s="374">
        <f>SUM('- 23 -'!D17,'- 23 -'!B17)</f>
        <v>0</v>
      </c>
      <c r="I17" s="270">
        <f>H17/'- 3 -'!D17</f>
        <v>0</v>
      </c>
    </row>
    <row r="18" spans="1:9" ht="13.5" customHeight="1">
      <c r="A18" s="400" t="s">
        <v>345</v>
      </c>
      <c r="B18" s="373">
        <f>SUM('- 18 -'!B18,'- 18 -'!E18,'- 19 -'!B18,'- 19 -'!E18,'- 19 -'!H18,'- 20 -'!B18)</f>
        <v>34695928</v>
      </c>
      <c r="C18" s="271">
        <f>B18/'- 3 -'!D18</f>
        <v>0.436959506126929</v>
      </c>
      <c r="D18" s="373">
        <f>B18/'- 7 -'!C18</f>
        <v>5751.024034477043</v>
      </c>
      <c r="E18" s="373">
        <f>SUM('- 21 -'!B18,'- 21 -'!E18,'- 21 -'!H18,'- 22 -'!B18,'- 22 -'!E18,'- 22 -'!H18)</f>
        <v>11325885</v>
      </c>
      <c r="F18" s="271">
        <f>E18/'- 3 -'!D18</f>
        <v>0.142637865632255</v>
      </c>
      <c r="G18" s="373">
        <f>E18/'- 7 -'!F18</f>
        <v>1876.0783501739274</v>
      </c>
      <c r="H18" s="373">
        <f>SUM('- 23 -'!D18,'- 23 -'!B18)</f>
        <v>1581206</v>
      </c>
      <c r="I18" s="271">
        <f>H18/'- 3 -'!D18</f>
        <v>0.019913662284661675</v>
      </c>
    </row>
    <row r="19" spans="1:9" ht="13.5" customHeight="1">
      <c r="A19" s="399" t="s">
        <v>346</v>
      </c>
      <c r="B19" s="374">
        <f>SUM('- 18 -'!B19,'- 18 -'!E19,'- 19 -'!B19,'- 19 -'!E19,'- 19 -'!H19,'- 20 -'!B19)</f>
        <v>12468400</v>
      </c>
      <c r="C19" s="270">
        <f>B19/'- 3 -'!D19</f>
        <v>0.6367674415338515</v>
      </c>
      <c r="D19" s="374">
        <f>B19/'- 7 -'!C19</f>
        <v>4182.623280778263</v>
      </c>
      <c r="E19" s="374">
        <f>SUM('- 21 -'!B19,'- 21 -'!E19,'- 21 -'!H19,'- 22 -'!B19,'- 22 -'!E19,'- 22 -'!H19)</f>
        <v>2877100</v>
      </c>
      <c r="F19" s="270">
        <f>E19/'- 3 -'!D19</f>
        <v>0.1469349400113121</v>
      </c>
      <c r="G19" s="374">
        <f>E19/'- 7 -'!F19</f>
        <v>943.311475409836</v>
      </c>
      <c r="H19" s="374">
        <f>SUM('- 23 -'!D19,'- 23 -'!B19)</f>
        <v>0</v>
      </c>
      <c r="I19" s="270">
        <f>H19/'- 3 -'!D19</f>
        <v>0</v>
      </c>
    </row>
    <row r="20" spans="1:9" ht="13.5" customHeight="1">
      <c r="A20" s="400" t="s">
        <v>347</v>
      </c>
      <c r="B20" s="373">
        <f>SUM('- 18 -'!B20,'- 18 -'!E20,'- 19 -'!B20,'- 19 -'!E20,'- 19 -'!H20,'- 20 -'!B20)</f>
        <v>24555960</v>
      </c>
      <c r="C20" s="271">
        <f>B20/'- 3 -'!D20</f>
        <v>0.6319631288700921</v>
      </c>
      <c r="D20" s="373">
        <f>B20/'- 7 -'!C20</f>
        <v>3795.9437316432213</v>
      </c>
      <c r="E20" s="373">
        <f>SUM('- 21 -'!B20,'- 21 -'!E20,'- 21 -'!H20,'- 22 -'!B20,'- 22 -'!E20,'- 22 -'!H20)</f>
        <v>4200839</v>
      </c>
      <c r="F20" s="271">
        <f>E20/'- 3 -'!D20</f>
        <v>0.1081112429862041</v>
      </c>
      <c r="G20" s="373">
        <f>E20/'- 7 -'!F20</f>
        <v>648.9786806735672</v>
      </c>
      <c r="H20" s="373">
        <f>SUM('- 23 -'!D20,'- 23 -'!B20)</f>
        <v>0</v>
      </c>
      <c r="I20" s="271">
        <f>H20/'- 3 -'!D20</f>
        <v>0</v>
      </c>
    </row>
    <row r="21" spans="1:9" ht="13.5" customHeight="1">
      <c r="A21" s="399" t="s">
        <v>348</v>
      </c>
      <c r="B21" s="374">
        <f>SUM('- 18 -'!B21,'- 18 -'!E21,'- 19 -'!B21,'- 19 -'!E21,'- 19 -'!H21,'- 20 -'!B21)</f>
        <v>14567500</v>
      </c>
      <c r="C21" s="270">
        <f>B21/'- 3 -'!D21</f>
        <v>0.5827477853183961</v>
      </c>
      <c r="D21" s="374">
        <f>B21/'- 7 -'!C21</f>
        <v>4435.22606180545</v>
      </c>
      <c r="E21" s="374">
        <f>SUM('- 21 -'!B21,'- 21 -'!E21,'- 21 -'!H21,'- 22 -'!B21,'- 22 -'!E21,'- 22 -'!H21)</f>
        <v>3193000</v>
      </c>
      <c r="F21" s="270">
        <f>E21/'- 3 -'!D21</f>
        <v>0.12773047389885972</v>
      </c>
      <c r="G21" s="374">
        <f>E21/'- 7 -'!F21</f>
        <v>964.7983079014957</v>
      </c>
      <c r="H21" s="374">
        <f>SUM('- 23 -'!D21,'- 23 -'!B21)</f>
        <v>0</v>
      </c>
      <c r="I21" s="270">
        <f>H21/'- 3 -'!D21</f>
        <v>0</v>
      </c>
    </row>
    <row r="22" spans="1:9" ht="13.5" customHeight="1">
      <c r="A22" s="400" t="s">
        <v>349</v>
      </c>
      <c r="B22" s="373">
        <f>SUM('- 18 -'!B22,'- 18 -'!E22,'- 19 -'!B22,'- 19 -'!E22,'- 19 -'!H22,'- 20 -'!B22)</f>
        <v>7138767</v>
      </c>
      <c r="C22" s="271">
        <f>B22/'- 3 -'!D22</f>
        <v>0.5584305266752954</v>
      </c>
      <c r="D22" s="373">
        <f>B22/'- 7 -'!C22</f>
        <v>4283.6885688568855</v>
      </c>
      <c r="E22" s="373">
        <f>SUM('- 21 -'!B22,'- 21 -'!E22,'- 21 -'!H22,'- 22 -'!B22,'- 22 -'!E22,'- 22 -'!H22)</f>
        <v>1922895</v>
      </c>
      <c r="F22" s="271">
        <f>E22/'- 3 -'!D22</f>
        <v>0.15041859015587597</v>
      </c>
      <c r="G22" s="373">
        <f>E22/'- 7 -'!F22</f>
        <v>1115.0449405624818</v>
      </c>
      <c r="H22" s="373">
        <f>SUM('- 23 -'!D22,'- 23 -'!B22)</f>
        <v>0</v>
      </c>
      <c r="I22" s="271">
        <f>H22/'- 3 -'!D22</f>
        <v>0</v>
      </c>
    </row>
    <row r="23" spans="1:9" ht="13.5" customHeight="1">
      <c r="A23" s="399" t="s">
        <v>350</v>
      </c>
      <c r="B23" s="374">
        <f>SUM('- 18 -'!B23,'- 18 -'!E23,'- 19 -'!B23,'- 19 -'!E23,'- 19 -'!H23,'- 20 -'!B23)</f>
        <v>6178639</v>
      </c>
      <c r="C23" s="270">
        <f>B23/'- 3 -'!D23</f>
        <v>0.565909191867614</v>
      </c>
      <c r="D23" s="374">
        <f>B23/'- 7 -'!C23</f>
        <v>4680.787121212121</v>
      </c>
      <c r="E23" s="374">
        <f>SUM('- 21 -'!B23,'- 21 -'!E23,'- 21 -'!H23,'- 22 -'!B23,'- 22 -'!E23,'- 22 -'!H23)</f>
        <v>1474139</v>
      </c>
      <c r="F23" s="270">
        <f>E23/'- 3 -'!D23</f>
        <v>0.1350182152073511</v>
      </c>
      <c r="G23" s="374">
        <f>E23/'- 7 -'!F23</f>
        <v>1116.7719696969698</v>
      </c>
      <c r="H23" s="374">
        <f>SUM('- 23 -'!D23,'- 23 -'!B23)</f>
        <v>0</v>
      </c>
      <c r="I23" s="270">
        <f>H23/'- 3 -'!D23</f>
        <v>0</v>
      </c>
    </row>
    <row r="24" spans="1:9" ht="13.5" customHeight="1">
      <c r="A24" s="400" t="s">
        <v>351</v>
      </c>
      <c r="B24" s="373">
        <f>SUM('- 18 -'!B24,'- 18 -'!E24,'- 19 -'!B24,'- 19 -'!E24,'- 19 -'!H24,'- 20 -'!B24)</f>
        <v>21820870</v>
      </c>
      <c r="C24" s="271">
        <f>B24/'- 3 -'!D24</f>
        <v>0.5983946277164408</v>
      </c>
      <c r="D24" s="373">
        <f>B24/'- 7 -'!C24</f>
        <v>4771.675049201837</v>
      </c>
      <c r="E24" s="373">
        <f>SUM('- 21 -'!B24,'- 21 -'!E24,'- 21 -'!H24,'- 22 -'!B24,'- 22 -'!E24,'- 22 -'!H24)</f>
        <v>4970165</v>
      </c>
      <c r="F24" s="271">
        <f>E24/'- 3 -'!D24</f>
        <v>0.13629704199989662</v>
      </c>
      <c r="G24" s="373">
        <f>E24/'- 7 -'!F24</f>
        <v>1080.2358183003694</v>
      </c>
      <c r="H24" s="373">
        <f>SUM('- 23 -'!D24,'- 23 -'!B24)</f>
        <v>278785</v>
      </c>
      <c r="I24" s="271">
        <f>H24/'- 3 -'!D24</f>
        <v>0.007645132677474727</v>
      </c>
    </row>
    <row r="25" spans="1:9" ht="13.5" customHeight="1">
      <c r="A25" s="399" t="s">
        <v>352</v>
      </c>
      <c r="B25" s="374">
        <f>SUM('- 18 -'!B25,'- 18 -'!E25,'- 19 -'!B25,'- 19 -'!E25,'- 19 -'!H25,'- 20 -'!B25)</f>
        <v>68861471</v>
      </c>
      <c r="C25" s="270">
        <f>B25/'- 3 -'!D25</f>
        <v>0.5916390676001844</v>
      </c>
      <c r="D25" s="374">
        <f>B25/'- 7 -'!C25</f>
        <v>4632.924344871665</v>
      </c>
      <c r="E25" s="374">
        <f>SUM('- 21 -'!B25,'- 21 -'!E25,'- 21 -'!H25,'- 22 -'!B25,'- 22 -'!E25,'- 22 -'!H25)</f>
        <v>17521173</v>
      </c>
      <c r="F25" s="270">
        <f>E25/'- 3 -'!D25</f>
        <v>0.15053716260260436</v>
      </c>
      <c r="G25" s="374">
        <f>E25/'- 7 -'!F25</f>
        <v>1167.1833594244413</v>
      </c>
      <c r="H25" s="374">
        <f>SUM('- 23 -'!D25,'- 23 -'!B25)</f>
        <v>0</v>
      </c>
      <c r="I25" s="270">
        <f>H25/'- 3 -'!D25</f>
        <v>0</v>
      </c>
    </row>
    <row r="26" spans="1:9" ht="13.5" customHeight="1">
      <c r="A26" s="400" t="s">
        <v>353</v>
      </c>
      <c r="B26" s="373">
        <f>SUM('- 18 -'!B26,'- 18 -'!E26,'- 19 -'!B26,'- 19 -'!E26,'- 19 -'!H26,'- 20 -'!B26)</f>
        <v>15882348</v>
      </c>
      <c r="C26" s="271">
        <f>B26/'- 3 -'!D26</f>
        <v>0.5845736664277557</v>
      </c>
      <c r="D26" s="373">
        <f>B26/'- 7 -'!C26</f>
        <v>4892.898336414048</v>
      </c>
      <c r="E26" s="373">
        <f>SUM('- 21 -'!B26,'- 21 -'!E26,'- 21 -'!H26,'- 22 -'!B26,'- 22 -'!E26,'- 22 -'!H26)</f>
        <v>2992812</v>
      </c>
      <c r="F26" s="271">
        <f>E26/'- 3 -'!D26</f>
        <v>0.1101549395447691</v>
      </c>
      <c r="G26" s="373">
        <f>E26/'- 7 -'!F26</f>
        <v>915.7931456548348</v>
      </c>
      <c r="H26" s="373">
        <f>SUM('- 23 -'!D26,'- 23 -'!B26)</f>
        <v>0</v>
      </c>
      <c r="I26" s="271">
        <f>H26/'- 3 -'!D26</f>
        <v>0</v>
      </c>
    </row>
    <row r="27" spans="1:9" ht="13.5" customHeight="1">
      <c r="A27" s="399" t="s">
        <v>354</v>
      </c>
      <c r="B27" s="374">
        <f>SUM('- 18 -'!B27,'- 18 -'!E27,'- 19 -'!B27,'- 19 -'!E27,'- 19 -'!H27,'- 20 -'!B27)</f>
        <v>16816739</v>
      </c>
      <c r="C27" s="270">
        <f>B27/'- 3 -'!D27</f>
        <v>0.5915419479996412</v>
      </c>
      <c r="D27" s="374">
        <f>B27/'- 7 -'!C27</f>
        <v>5338.647301587302</v>
      </c>
      <c r="E27" s="374">
        <f>SUM('- 21 -'!B27,'- 21 -'!E27,'- 21 -'!H27,'- 22 -'!B27,'- 22 -'!E27,'- 22 -'!H27)</f>
        <v>4211669</v>
      </c>
      <c r="F27" s="270">
        <f>E27/'- 3 -'!D27</f>
        <v>0.14814875134767216</v>
      </c>
      <c r="G27" s="374">
        <f>E27/'- 7 -'!F27</f>
        <v>1296.6961206896551</v>
      </c>
      <c r="H27" s="374">
        <f>SUM('- 23 -'!D27,'- 23 -'!B27)</f>
        <v>0</v>
      </c>
      <c r="I27" s="270">
        <f>H27/'- 3 -'!D27</f>
        <v>0</v>
      </c>
    </row>
    <row r="28" spans="1:9" ht="13.5" customHeight="1">
      <c r="A28" s="400" t="s">
        <v>355</v>
      </c>
      <c r="B28" s="373">
        <f>SUM('- 18 -'!B28,'- 18 -'!E28,'- 19 -'!B28,'- 19 -'!E28,'- 19 -'!H28,'- 20 -'!B28)</f>
        <v>10192400</v>
      </c>
      <c r="C28" s="271">
        <f>B28/'- 3 -'!D28</f>
        <v>0.5889556882554294</v>
      </c>
      <c r="D28" s="373">
        <f>B28/'- 7 -'!C28</f>
        <v>5007.32006877917</v>
      </c>
      <c r="E28" s="373">
        <f>SUM('- 21 -'!B28,'- 21 -'!E28,'- 21 -'!H28,'- 22 -'!B28,'- 22 -'!E28,'- 22 -'!H28)</f>
        <v>1829042</v>
      </c>
      <c r="F28" s="271">
        <f>E28/'- 3 -'!D28</f>
        <v>0.10568901239728495</v>
      </c>
      <c r="G28" s="373">
        <f>E28/'- 7 -'!F28</f>
        <v>898.5713583886023</v>
      </c>
      <c r="H28" s="373">
        <f>SUM('- 23 -'!D28,'- 23 -'!B28)</f>
        <v>0</v>
      </c>
      <c r="I28" s="271">
        <f>H28/'- 3 -'!D28</f>
        <v>0</v>
      </c>
    </row>
    <row r="29" spans="1:9" ht="13.5" customHeight="1">
      <c r="A29" s="399" t="s">
        <v>356</v>
      </c>
      <c r="B29" s="374">
        <f>SUM('- 18 -'!B29,'- 18 -'!E29,'- 19 -'!B29,'- 19 -'!E29,'- 19 -'!H29,'- 20 -'!B29)</f>
        <v>65206490</v>
      </c>
      <c r="C29" s="270">
        <f>B29/'- 3 -'!D29</f>
        <v>0.6001390177543304</v>
      </c>
      <c r="D29" s="374">
        <f>B29/'- 7 -'!C29</f>
        <v>5001.648385364731</v>
      </c>
      <c r="E29" s="374">
        <f>SUM('- 21 -'!B29,'- 21 -'!E29,'- 21 -'!H29,'- 22 -'!B29,'- 22 -'!E29,'- 22 -'!H29)</f>
        <v>18554822</v>
      </c>
      <c r="F29" s="270">
        <f>E29/'- 3 -'!D29</f>
        <v>0.17077245914764683</v>
      </c>
      <c r="G29" s="374">
        <f>E29/'- 7 -'!F29</f>
        <v>1415.9662698412699</v>
      </c>
      <c r="H29" s="374">
        <f>SUM('- 23 -'!D29,'- 23 -'!B29)</f>
        <v>0</v>
      </c>
      <c r="I29" s="270">
        <f>H29/'- 3 -'!D29</f>
        <v>0</v>
      </c>
    </row>
    <row r="30" spans="1:9" ht="13.5" customHeight="1">
      <c r="A30" s="400" t="s">
        <v>357</v>
      </c>
      <c r="B30" s="373">
        <f>SUM('- 18 -'!B30,'- 18 -'!E30,'- 19 -'!B30,'- 19 -'!E30,'- 19 -'!H30,'- 20 -'!B30)</f>
        <v>5980830</v>
      </c>
      <c r="C30" s="271">
        <f>B30/'- 3 -'!D30</f>
        <v>0.5833025792830314</v>
      </c>
      <c r="D30" s="373">
        <f>B30/'- 7 -'!C30</f>
        <v>4687.170846394984</v>
      </c>
      <c r="E30" s="373">
        <f>SUM('- 21 -'!B30,'- 21 -'!E30,'- 21 -'!H30,'- 22 -'!B30,'- 22 -'!E30,'- 22 -'!H30)</f>
        <v>1126837</v>
      </c>
      <c r="F30" s="271">
        <f>E30/'- 3 -'!D30</f>
        <v>0.10989894856258299</v>
      </c>
      <c r="G30" s="373">
        <f>E30/'- 7 -'!F30</f>
        <v>883.1010971786834</v>
      </c>
      <c r="H30" s="373">
        <f>SUM('- 23 -'!D30,'- 23 -'!B30)</f>
        <v>0</v>
      </c>
      <c r="I30" s="271">
        <f>H30/'- 3 -'!D30</f>
        <v>0</v>
      </c>
    </row>
    <row r="31" spans="1:9" ht="13.5" customHeight="1">
      <c r="A31" s="399" t="s">
        <v>358</v>
      </c>
      <c r="B31" s="374">
        <f>SUM('- 18 -'!B31,'- 18 -'!E31,'- 19 -'!B31,'- 19 -'!E31,'- 19 -'!H31,'- 20 -'!B31)</f>
        <v>14881110</v>
      </c>
      <c r="C31" s="270">
        <f>B31/'- 3 -'!D31</f>
        <v>0.6002374149122057</v>
      </c>
      <c r="D31" s="374">
        <f>B31/'- 7 -'!C31</f>
        <v>4509.017362057994</v>
      </c>
      <c r="E31" s="374">
        <f>SUM('- 21 -'!B31,'- 21 -'!E31,'- 21 -'!H31,'- 22 -'!B31,'- 22 -'!E31,'- 22 -'!H31)</f>
        <v>3483020</v>
      </c>
      <c r="F31" s="270">
        <f>E31/'- 3 -'!D31</f>
        <v>0.14048944741941366</v>
      </c>
      <c r="G31" s="374">
        <f>E31/'- 7 -'!F31</f>
        <v>1023.5747031856118</v>
      </c>
      <c r="H31" s="374">
        <f>SUM('- 23 -'!D31,'- 23 -'!B31)</f>
        <v>140000</v>
      </c>
      <c r="I31" s="270">
        <f>H31/'- 3 -'!D31</f>
        <v>0.005646973786747682</v>
      </c>
    </row>
    <row r="32" spans="1:9" ht="13.5" customHeight="1">
      <c r="A32" s="400" t="s">
        <v>359</v>
      </c>
      <c r="B32" s="373">
        <f>SUM('- 18 -'!B32,'- 18 -'!E32,'- 19 -'!B32,'- 19 -'!E32,'- 19 -'!H32,'- 20 -'!B32)</f>
        <v>11896762</v>
      </c>
      <c r="C32" s="271">
        <f>B32/'- 3 -'!D32</f>
        <v>0.6036509205188386</v>
      </c>
      <c r="D32" s="373">
        <f>B32/'- 7 -'!C32</f>
        <v>5166.889033659067</v>
      </c>
      <c r="E32" s="373">
        <f>SUM('- 21 -'!B32,'- 21 -'!E32,'- 21 -'!H32,'- 22 -'!B32,'- 22 -'!E32,'- 22 -'!H32)</f>
        <v>2098246</v>
      </c>
      <c r="F32" s="271">
        <f>E32/'- 3 -'!D32</f>
        <v>0.1064666275895047</v>
      </c>
      <c r="G32" s="373">
        <f>E32/'- 7 -'!F32</f>
        <v>911.2903365906624</v>
      </c>
      <c r="H32" s="373">
        <f>SUM('- 23 -'!D32,'- 23 -'!B32)</f>
        <v>241900</v>
      </c>
      <c r="I32" s="271">
        <f>H32/'- 3 -'!D32</f>
        <v>0.012274193404348769</v>
      </c>
    </row>
    <row r="33" spans="1:9" ht="13.5" customHeight="1">
      <c r="A33" s="399" t="s">
        <v>360</v>
      </c>
      <c r="B33" s="374">
        <f>SUM('- 18 -'!B33,'- 18 -'!E33,'- 19 -'!B33,'- 19 -'!E33,'- 19 -'!H33,'- 20 -'!B33)</f>
        <v>12820900</v>
      </c>
      <c r="C33" s="270">
        <f>B33/'- 3 -'!D33</f>
        <v>0.5923015444033282</v>
      </c>
      <c r="D33" s="374">
        <f>B33/'- 7 -'!C33</f>
        <v>5394.866400168315</v>
      </c>
      <c r="E33" s="374">
        <f>SUM('- 21 -'!B33,'- 21 -'!E33,'- 21 -'!H33,'- 22 -'!B33,'- 22 -'!E33,'- 22 -'!H33)</f>
        <v>2491300</v>
      </c>
      <c r="F33" s="270">
        <f>E33/'- 3 -'!D33</f>
        <v>0.11509338951025368</v>
      </c>
      <c r="G33" s="374">
        <f>E33/'- 7 -'!F33</f>
        <v>1048.3063328424153</v>
      </c>
      <c r="H33" s="374">
        <f>SUM('- 23 -'!D33,'- 23 -'!B33)</f>
        <v>0</v>
      </c>
      <c r="I33" s="270">
        <f>H33/'- 3 -'!D33</f>
        <v>0</v>
      </c>
    </row>
    <row r="34" spans="1:9" ht="13.5" customHeight="1">
      <c r="A34" s="400" t="s">
        <v>361</v>
      </c>
      <c r="B34" s="373">
        <f>SUM('- 18 -'!B34,'- 18 -'!E34,'- 19 -'!B34,'- 19 -'!E34,'- 19 -'!H34,'- 20 -'!B34)</f>
        <v>10620068</v>
      </c>
      <c r="C34" s="271">
        <f>B34/'- 3 -'!D34</f>
        <v>0.5912336752074705</v>
      </c>
      <c r="D34" s="373">
        <f>B34/'- 7 -'!C34</f>
        <v>4823.138198828285</v>
      </c>
      <c r="E34" s="373">
        <f>SUM('- 21 -'!B34,'- 21 -'!E34,'- 21 -'!H34,'- 22 -'!B34,'- 22 -'!E34,'- 22 -'!H34)</f>
        <v>1881597</v>
      </c>
      <c r="F34" s="271">
        <f>E34/'- 3 -'!D34</f>
        <v>0.10475107217480631</v>
      </c>
      <c r="G34" s="373">
        <f>E34/'- 7 -'!F34</f>
        <v>851.5940257976918</v>
      </c>
      <c r="H34" s="373">
        <f>SUM('- 23 -'!D34,'- 23 -'!B34)</f>
        <v>0</v>
      </c>
      <c r="I34" s="271">
        <f>H34/'- 3 -'!D34</f>
        <v>0</v>
      </c>
    </row>
    <row r="35" spans="1:9" ht="13.5" customHeight="1">
      <c r="A35" s="399" t="s">
        <v>362</v>
      </c>
      <c r="B35" s="374">
        <f>SUM('- 18 -'!B35,'- 18 -'!E35,'- 19 -'!B35,'- 19 -'!E35,'- 19 -'!H35,'- 20 -'!B35)</f>
        <v>79406480</v>
      </c>
      <c r="C35" s="270">
        <f>B35/'- 3 -'!D35</f>
        <v>0.6093116399259002</v>
      </c>
      <c r="D35" s="374">
        <f>B35/'- 7 -'!C35</f>
        <v>4596.745491910041</v>
      </c>
      <c r="E35" s="374">
        <f>SUM('- 21 -'!B35,'- 21 -'!E35,'- 21 -'!H35,'- 22 -'!B35,'- 22 -'!E35,'- 22 -'!H35)</f>
        <v>19335145</v>
      </c>
      <c r="F35" s="270">
        <f>E35/'- 3 -'!D35</f>
        <v>0.14836483002590053</v>
      </c>
      <c r="G35" s="374">
        <f>E35/'- 7 -'!F35</f>
        <v>1109.8438710788394</v>
      </c>
      <c r="H35" s="374">
        <f>SUM('- 23 -'!D35,'- 23 -'!B35)</f>
        <v>0</v>
      </c>
      <c r="I35" s="270">
        <f>H35/'- 3 -'!D35</f>
        <v>0</v>
      </c>
    </row>
    <row r="36" spans="1:9" ht="13.5" customHeight="1">
      <c r="A36" s="400" t="s">
        <v>363</v>
      </c>
      <c r="B36" s="373">
        <f>SUM('- 18 -'!B36,'- 18 -'!E36,'- 19 -'!B36,'- 19 -'!E36,'- 19 -'!H36,'- 20 -'!B36)</f>
        <v>10399780</v>
      </c>
      <c r="C36" s="271">
        <f>B36/'- 3 -'!D36</f>
        <v>0.6253475562824706</v>
      </c>
      <c r="D36" s="373">
        <f>B36/'- 7 -'!C36</f>
        <v>5063.677086376472</v>
      </c>
      <c r="E36" s="373">
        <f>SUM('- 21 -'!B36,'- 21 -'!E36,'- 21 -'!H36,'- 22 -'!B36,'- 22 -'!E36,'- 22 -'!H36)</f>
        <v>1490475</v>
      </c>
      <c r="F36" s="271">
        <f>E36/'- 3 -'!D36</f>
        <v>0.08962352078121993</v>
      </c>
      <c r="G36" s="373">
        <f>E36/'- 7 -'!F36</f>
        <v>723.7072104879825</v>
      </c>
      <c r="H36" s="373">
        <f>SUM('- 23 -'!D36,'- 23 -'!B36)</f>
        <v>0</v>
      </c>
      <c r="I36" s="271">
        <f>H36/'- 3 -'!D36</f>
        <v>0</v>
      </c>
    </row>
    <row r="37" spans="1:9" ht="13.5" customHeight="1">
      <c r="A37" s="399" t="s">
        <v>364</v>
      </c>
      <c r="B37" s="374">
        <f>SUM('- 18 -'!B37,'- 18 -'!E37,'- 19 -'!B37,'- 19 -'!E37,'- 19 -'!H37,'- 20 -'!B37)</f>
        <v>15066243</v>
      </c>
      <c r="C37" s="270">
        <f>B37/'- 3 -'!D37</f>
        <v>0.5895339571717101</v>
      </c>
      <c r="D37" s="374">
        <f>B37/'- 7 -'!C37</f>
        <v>4654.384615384615</v>
      </c>
      <c r="E37" s="374">
        <f>SUM('- 21 -'!B37,'- 21 -'!E37,'- 21 -'!H37,'- 22 -'!B37,'- 22 -'!E37,'- 22 -'!H37)</f>
        <v>3365420</v>
      </c>
      <c r="F37" s="270">
        <f>E37/'- 3 -'!D37</f>
        <v>0.13168706824553517</v>
      </c>
      <c r="G37" s="374">
        <f>E37/'- 7 -'!F37</f>
        <v>1039.6725362990423</v>
      </c>
      <c r="H37" s="374">
        <f>SUM('- 23 -'!D37,'- 23 -'!B37)</f>
        <v>0</v>
      </c>
      <c r="I37" s="270">
        <f>H37/'- 3 -'!D37</f>
        <v>0</v>
      </c>
    </row>
    <row r="38" spans="1:9" ht="13.5" customHeight="1">
      <c r="A38" s="400" t="s">
        <v>365</v>
      </c>
      <c r="B38" s="373">
        <f>SUM('- 18 -'!B38,'- 18 -'!E38,'- 19 -'!B38,'- 19 -'!E38,'- 19 -'!H38,'- 20 -'!B38)</f>
        <v>40794056</v>
      </c>
      <c r="C38" s="271">
        <f>B38/'- 3 -'!D38</f>
        <v>0.6115264650403989</v>
      </c>
      <c r="D38" s="373">
        <f>B38/'- 7 -'!C38</f>
        <v>4786.9110537432525</v>
      </c>
      <c r="E38" s="373">
        <f>SUM('- 21 -'!B38,'- 21 -'!E38,'- 21 -'!H38,'- 22 -'!B38,'- 22 -'!E38,'- 22 -'!H38)</f>
        <v>8253892</v>
      </c>
      <c r="F38" s="271">
        <f>E38/'- 3 -'!D38</f>
        <v>0.12373060912563408</v>
      </c>
      <c r="G38" s="373">
        <f>E38/'- 7 -'!F38</f>
        <v>963.4518501225633</v>
      </c>
      <c r="H38" s="373">
        <f>SUM('- 23 -'!D38,'- 23 -'!B38)</f>
        <v>0</v>
      </c>
      <c r="I38" s="271">
        <f>H38/'- 3 -'!D38</f>
        <v>0</v>
      </c>
    </row>
    <row r="39" spans="1:9" ht="13.5" customHeight="1">
      <c r="A39" s="399" t="s">
        <v>366</v>
      </c>
      <c r="B39" s="374">
        <f>SUM('- 18 -'!B39,'- 18 -'!E39,'- 19 -'!B39,'- 19 -'!E39,'- 19 -'!H39,'- 20 -'!B39)</f>
        <v>8887315</v>
      </c>
      <c r="C39" s="270">
        <f>B39/'- 3 -'!D39</f>
        <v>0.5790121999351363</v>
      </c>
      <c r="D39" s="374">
        <f>B39/'- 7 -'!C39</f>
        <v>5045.310814646608</v>
      </c>
      <c r="E39" s="374">
        <f>SUM('- 21 -'!B39,'- 21 -'!E39,'- 21 -'!H39,'- 22 -'!B39,'- 22 -'!E39,'- 22 -'!H39)</f>
        <v>1806843</v>
      </c>
      <c r="F39" s="270">
        <f>E39/'- 3 -'!D39</f>
        <v>0.11771655897955698</v>
      </c>
      <c r="G39" s="374">
        <f>E39/'- 7 -'!F39</f>
        <v>1025.7411297189894</v>
      </c>
      <c r="H39" s="374">
        <f>SUM('- 23 -'!D39,'- 23 -'!B39)</f>
        <v>0</v>
      </c>
      <c r="I39" s="270">
        <f>H39/'- 3 -'!D39</f>
        <v>0</v>
      </c>
    </row>
    <row r="40" spans="1:9" ht="13.5" customHeight="1">
      <c r="A40" s="400" t="s">
        <v>367</v>
      </c>
      <c r="B40" s="373">
        <f>SUM('- 18 -'!B40,'- 18 -'!E40,'- 19 -'!B40,'- 19 -'!E40,'- 19 -'!H40,'- 20 -'!B40)</f>
        <v>44830036</v>
      </c>
      <c r="C40" s="271">
        <f>B40/'- 3 -'!D40</f>
        <v>0.6385956742493096</v>
      </c>
      <c r="D40" s="373">
        <f>B40/'- 7 -'!C40</f>
        <v>5161.717884653026</v>
      </c>
      <c r="E40" s="373">
        <f>SUM('- 21 -'!B40,'- 21 -'!E40,'- 21 -'!H40,'- 22 -'!B40,'- 22 -'!E40,'- 22 -'!H40)</f>
        <v>8382871</v>
      </c>
      <c r="F40" s="271">
        <f>E40/'- 3 -'!D40</f>
        <v>0.11941246619543167</v>
      </c>
      <c r="G40" s="373">
        <f>E40/'- 7 -'!F40</f>
        <v>955.0974253103004</v>
      </c>
      <c r="H40" s="373">
        <f>SUM('- 23 -'!D40,'- 23 -'!B40)</f>
        <v>0</v>
      </c>
      <c r="I40" s="271">
        <f>H40/'- 3 -'!D40</f>
        <v>0</v>
      </c>
    </row>
    <row r="41" spans="1:9" ht="13.5" customHeight="1">
      <c r="A41" s="399" t="s">
        <v>368</v>
      </c>
      <c r="B41" s="374">
        <f>SUM('- 18 -'!B41,'- 18 -'!E41,'- 19 -'!B41,'- 19 -'!E41,'- 19 -'!H41,'- 20 -'!B41)</f>
        <v>22565318</v>
      </c>
      <c r="C41" s="270">
        <f>B41/'- 3 -'!D41</f>
        <v>0.5479098462685947</v>
      </c>
      <c r="D41" s="374">
        <f>B41/'- 7 -'!C41</f>
        <v>4947.47137676552</v>
      </c>
      <c r="E41" s="374">
        <f>SUM('- 21 -'!B41,'- 21 -'!E41,'- 21 -'!H41,'- 22 -'!B41,'- 22 -'!E41,'- 22 -'!H41)</f>
        <v>6065456</v>
      </c>
      <c r="F41" s="270">
        <f>E41/'- 3 -'!D41</f>
        <v>0.1472757026738522</v>
      </c>
      <c r="G41" s="374">
        <f>E41/'- 7 -'!F41</f>
        <v>1322.6084719078585</v>
      </c>
      <c r="H41" s="374">
        <f>SUM('- 23 -'!D41,'- 23 -'!B41)</f>
        <v>1050000</v>
      </c>
      <c r="I41" s="270">
        <f>H41/'- 3 -'!D41</f>
        <v>0.02549511327879467</v>
      </c>
    </row>
    <row r="42" spans="1:9" ht="13.5" customHeight="1">
      <c r="A42" s="400" t="s">
        <v>369</v>
      </c>
      <c r="B42" s="373">
        <f>SUM('- 18 -'!B42,'- 18 -'!E42,'- 19 -'!B42,'- 19 -'!E42,'- 19 -'!H42,'- 20 -'!B42)</f>
        <v>8980250</v>
      </c>
      <c r="C42" s="271">
        <f>B42/'- 3 -'!D42</f>
        <v>0.5777546339231735</v>
      </c>
      <c r="D42" s="373">
        <f>B42/'- 7 -'!C42</f>
        <v>4920.684931506849</v>
      </c>
      <c r="E42" s="373">
        <f>SUM('- 21 -'!B42,'- 21 -'!E42,'- 21 -'!H42,'- 22 -'!B42,'- 22 -'!E42,'- 22 -'!H42)</f>
        <v>1994500</v>
      </c>
      <c r="F42" s="271">
        <f>E42/'- 3 -'!D42</f>
        <v>0.12831843404802423</v>
      </c>
      <c r="G42" s="373">
        <f>E42/'- 7 -'!F42</f>
        <v>1092.876712328767</v>
      </c>
      <c r="H42" s="373">
        <f>SUM('- 23 -'!D42,'- 23 -'!B42)</f>
        <v>0</v>
      </c>
      <c r="I42" s="271">
        <f>H42/'- 3 -'!D42</f>
        <v>0</v>
      </c>
    </row>
    <row r="43" spans="1:9" ht="13.5" customHeight="1">
      <c r="A43" s="399" t="s">
        <v>370</v>
      </c>
      <c r="B43" s="374">
        <f>SUM('- 18 -'!B43,'- 18 -'!E43,'- 19 -'!B43,'- 19 -'!E43,'- 19 -'!H43,'- 20 -'!B43)</f>
        <v>5209241</v>
      </c>
      <c r="C43" s="270">
        <f>B43/'- 3 -'!D43</f>
        <v>0.5687821092072272</v>
      </c>
      <c r="D43" s="374">
        <f>B43/'- 7 -'!C43</f>
        <v>4440.955669224211</v>
      </c>
      <c r="E43" s="374">
        <f>SUM('- 21 -'!B43,'- 21 -'!E43,'- 21 -'!H43,'- 22 -'!B43,'- 22 -'!E43,'- 22 -'!H43)</f>
        <v>1227575</v>
      </c>
      <c r="F43" s="270">
        <f>E43/'- 3 -'!D43</f>
        <v>0.13403539934321754</v>
      </c>
      <c r="G43" s="374">
        <f>E43/'- 7 -'!F43</f>
        <v>1046.5260017050298</v>
      </c>
      <c r="H43" s="374">
        <f>SUM('- 23 -'!D43,'- 23 -'!B43)</f>
        <v>140000</v>
      </c>
      <c r="I43" s="270">
        <f>H43/'- 3 -'!D43</f>
        <v>0.015286199138993914</v>
      </c>
    </row>
    <row r="44" spans="1:9" ht="13.5" customHeight="1">
      <c r="A44" s="400" t="s">
        <v>371</v>
      </c>
      <c r="B44" s="373">
        <f>SUM('- 18 -'!B44,'- 18 -'!E44,'- 19 -'!B44,'- 19 -'!E44,'- 19 -'!H44,'- 20 -'!B44)</f>
        <v>3973430</v>
      </c>
      <c r="C44" s="271">
        <f>B44/'- 3 -'!D44</f>
        <v>0.5604189838628647</v>
      </c>
      <c r="D44" s="373">
        <f>B44/'- 7 -'!C44</f>
        <v>4932.873991309745</v>
      </c>
      <c r="E44" s="373">
        <f>SUM('- 21 -'!B44,'- 21 -'!E44,'- 21 -'!H44,'- 22 -'!B44,'- 22 -'!E44,'- 22 -'!H44)</f>
        <v>905715</v>
      </c>
      <c r="F44" s="271">
        <f>E44/'- 3 -'!D44</f>
        <v>0.12774350623248792</v>
      </c>
      <c r="G44" s="373">
        <f>E44/'- 7 -'!F44</f>
        <v>1124.4134078212292</v>
      </c>
      <c r="H44" s="373">
        <f>SUM('- 23 -'!D44,'- 23 -'!B44)</f>
        <v>0</v>
      </c>
      <c r="I44" s="271">
        <f>H44/'- 3 -'!D44</f>
        <v>0</v>
      </c>
    </row>
    <row r="45" spans="1:9" ht="13.5" customHeight="1">
      <c r="A45" s="399" t="s">
        <v>372</v>
      </c>
      <c r="B45" s="374">
        <f>SUM('- 18 -'!B45,'- 18 -'!E45,'- 19 -'!B45,'- 19 -'!E45,'- 19 -'!H45,'- 20 -'!B45)</f>
        <v>6301978</v>
      </c>
      <c r="C45" s="270">
        <f>B45/'- 3 -'!D45</f>
        <v>0.595131857296666</v>
      </c>
      <c r="D45" s="374">
        <f>B45/'- 7 -'!C45</f>
        <v>4416.242466713385</v>
      </c>
      <c r="E45" s="374">
        <f>SUM('- 21 -'!B45,'- 21 -'!E45,'- 21 -'!H45,'- 22 -'!B45,'- 22 -'!E45,'- 22 -'!H45)</f>
        <v>1248405</v>
      </c>
      <c r="F45" s="270">
        <f>E45/'- 3 -'!D45</f>
        <v>0.11789403046288709</v>
      </c>
      <c r="G45" s="374">
        <f>E45/'- 7 -'!F45</f>
        <v>870.5753138075314</v>
      </c>
      <c r="H45" s="374">
        <f>SUM('- 23 -'!D45,'- 23 -'!B45)</f>
        <v>348000</v>
      </c>
      <c r="I45" s="270">
        <f>H45/'- 3 -'!D45</f>
        <v>0.03286363207539597</v>
      </c>
    </row>
    <row r="46" spans="1:9" ht="13.5" customHeight="1">
      <c r="A46" s="400" t="s">
        <v>373</v>
      </c>
      <c r="B46" s="373">
        <f>SUM('- 18 -'!B46,'- 18 -'!E46,'- 19 -'!B46,'- 19 -'!E46,'- 19 -'!H46,'- 20 -'!B46)</f>
        <v>143011300</v>
      </c>
      <c r="C46" s="271">
        <f>B46/'- 3 -'!D46</f>
        <v>0.5312368594272605</v>
      </c>
      <c r="D46" s="373">
        <f>B46/'- 7 -'!C46</f>
        <v>4726.786865198063</v>
      </c>
      <c r="E46" s="373">
        <f>SUM('- 21 -'!B46,'- 21 -'!E46,'- 21 -'!H46,'- 22 -'!B46,'- 22 -'!E46,'- 22 -'!H46)</f>
        <v>55460300</v>
      </c>
      <c r="F46" s="271">
        <f>E46/'- 3 -'!D46</f>
        <v>0.20601557775430118</v>
      </c>
      <c r="G46" s="373">
        <f>E46/'- 7 -'!F46</f>
        <v>1769.4636760999267</v>
      </c>
      <c r="H46" s="373">
        <f>SUM('- 23 -'!D46,'- 23 -'!B46)</f>
        <v>0</v>
      </c>
      <c r="I46" s="271">
        <f>H46/'- 3 -'!D46</f>
        <v>0</v>
      </c>
    </row>
    <row r="47" spans="1:9" ht="13.5" customHeight="1">
      <c r="A47" s="399" t="s">
        <v>377</v>
      </c>
      <c r="B47" s="374">
        <f>SUM('- 18 -'!B47,'- 18 -'!E47,'- 19 -'!B47,'- 19 -'!E47,'- 19 -'!H47,'- 20 -'!B47)</f>
        <v>3187903</v>
      </c>
      <c r="C47" s="270">
        <f>B47/'- 3 -'!D47</f>
        <v>0.5548851746113858</v>
      </c>
      <c r="D47" s="374">
        <f>B47/'- 7 -'!C47</f>
        <v>4934.834365325078</v>
      </c>
      <c r="E47" s="374">
        <f>SUM('- 21 -'!B47,'- 21 -'!E47,'- 21 -'!H47,'- 22 -'!B47,'- 22 -'!E47,'- 22 -'!H47)</f>
        <v>209815</v>
      </c>
      <c r="F47" s="270">
        <f>E47/'- 3 -'!D47</f>
        <v>0.036520318501249226</v>
      </c>
      <c r="G47" s="374">
        <f>E47/'- 7 -'!F47</f>
        <v>324.7910216718266</v>
      </c>
      <c r="H47" s="374">
        <f>SUM('- 23 -'!D47,'- 23 -'!B47)</f>
        <v>61880</v>
      </c>
      <c r="I47" s="270">
        <f>H47/'- 3 -'!D47</f>
        <v>0.010770809088279208</v>
      </c>
    </row>
    <row r="48" spans="1:9" ht="4.5" customHeight="1">
      <c r="A48" s="401"/>
      <c r="B48" s="312"/>
      <c r="C48" s="159"/>
      <c r="D48" s="312"/>
      <c r="E48" s="312"/>
      <c r="F48" s="159"/>
      <c r="G48" s="312"/>
      <c r="H48" s="312"/>
      <c r="I48" s="159"/>
    </row>
    <row r="49" spans="1:9" ht="13.5" customHeight="1">
      <c r="A49" s="395" t="s">
        <v>374</v>
      </c>
      <c r="B49" s="375">
        <f>SUM(B11:B47)</f>
        <v>842247036</v>
      </c>
      <c r="C49" s="79">
        <f>B49/'- 3 -'!D49</f>
        <v>0.5763646921178888</v>
      </c>
      <c r="D49" s="375">
        <f>B49/'- 7 -'!C49</f>
        <v>4790.565990086778</v>
      </c>
      <c r="E49" s="375">
        <f>SUM(E11:E47)</f>
        <v>217350523</v>
      </c>
      <c r="F49" s="79">
        <f>E49/'- 3 -'!D49</f>
        <v>0.14873684550497737</v>
      </c>
      <c r="G49" s="375">
        <f>E49/'- 7 -'!F49</f>
        <v>1219.659796821496</v>
      </c>
      <c r="H49" s="375">
        <f>SUM(H11:H47)</f>
        <v>4409382</v>
      </c>
      <c r="I49" s="79">
        <f>H49/'- 3 -'!D49</f>
        <v>0.0030174188690883807</v>
      </c>
    </row>
    <row r="50" spans="1:9" ht="4.5" customHeight="1">
      <c r="A50" s="401" t="s">
        <v>21</v>
      </c>
      <c r="B50" s="312"/>
      <c r="C50" s="159"/>
      <c r="D50" s="312"/>
      <c r="E50" s="312"/>
      <c r="F50" s="159"/>
      <c r="G50" s="9"/>
      <c r="H50" s="312"/>
      <c r="I50" s="159"/>
    </row>
    <row r="51" spans="1:9" ht="13.5" customHeight="1">
      <c r="A51" s="400" t="s">
        <v>375</v>
      </c>
      <c r="B51" s="373">
        <f>SUM('- 18 -'!B51,'- 18 -'!E51,'- 19 -'!B51,'- 19 -'!E51,'- 19 -'!H51,'- 20 -'!B51)</f>
        <v>978101</v>
      </c>
      <c r="C51" s="271">
        <f>B51/'- 3 -'!D51</f>
        <v>0.6690917026146608</v>
      </c>
      <c r="D51" s="373">
        <f>B51/'- 7 -'!C51</f>
        <v>6888.0352112676055</v>
      </c>
      <c r="E51" s="373">
        <f>SUM('- 21 -'!B51,'- 21 -'!E51,'- 21 -'!H51,'- 22 -'!B51,'- 22 -'!E51,'- 22 -'!H51)</f>
        <v>139502</v>
      </c>
      <c r="F51" s="271">
        <f>E51/'- 3 -'!D51</f>
        <v>0.09542944000481587</v>
      </c>
      <c r="G51" s="8">
        <f>E51/'- 7 -'!F51</f>
        <v>982.4084507042254</v>
      </c>
      <c r="H51" s="373">
        <f>SUM('- 23 -'!D51,'- 23 -'!B51)</f>
        <v>0</v>
      </c>
      <c r="I51" s="271">
        <f>H51/'- 3 -'!D51</f>
        <v>0</v>
      </c>
    </row>
    <row r="52" spans="1:9" ht="13.5" customHeight="1">
      <c r="A52" s="399" t="s">
        <v>376</v>
      </c>
      <c r="B52" s="374">
        <f>SUM('- 18 -'!B52,'- 18 -'!E52,'- 19 -'!B52,'- 19 -'!E52,'- 19 -'!H52,'- 20 -'!B52)</f>
        <v>1564722</v>
      </c>
      <c r="C52" s="270">
        <f>B52/'- 3 -'!D52</f>
        <v>0.6347460463304957</v>
      </c>
      <c r="D52" s="374">
        <f>B52/'- 7 -'!C52</f>
        <v>6546.953974895398</v>
      </c>
      <c r="E52" s="374">
        <f>SUM('- 21 -'!B52,'- 21 -'!E52,'- 21 -'!H52,'- 22 -'!B52,'- 22 -'!E52,'- 22 -'!H52)</f>
        <v>264293</v>
      </c>
      <c r="F52" s="270">
        <f>E52/'- 3 -'!D52</f>
        <v>0.107213253742726</v>
      </c>
      <c r="G52" s="7">
        <f>E52/'- 7 -'!F52</f>
        <v>1105.8284518828452</v>
      </c>
      <c r="H52" s="374">
        <f>SUM('- 23 -'!D52,'- 23 -'!B52)</f>
        <v>0</v>
      </c>
      <c r="I52" s="270">
        <f>H52/'- 3 -'!D52</f>
        <v>0</v>
      </c>
    </row>
    <row r="53" ht="49.5" customHeight="1"/>
    <row r="54" spans="1:9" ht="15" customHeight="1">
      <c r="A54" s="269"/>
      <c r="B54" s="9"/>
      <c r="C54" s="9"/>
      <c r="D54" s="9"/>
      <c r="E54" s="9"/>
      <c r="F54" s="9"/>
      <c r="G54" s="9"/>
      <c r="H54" s="9"/>
      <c r="I54" s="9"/>
    </row>
    <row r="55" spans="1:9" ht="14.25" customHeight="1">
      <c r="A55" s="3"/>
      <c r="B55" s="122"/>
      <c r="C55" s="122"/>
      <c r="E55" s="122"/>
      <c r="F55" s="122"/>
      <c r="H55" s="122"/>
      <c r="I55" s="122"/>
    </row>
    <row r="56" spans="1:9" ht="14.25" customHeight="1">
      <c r="A56" s="3"/>
      <c r="B56" s="9"/>
      <c r="C56" s="9"/>
      <c r="D56" s="9"/>
      <c r="E56" s="9"/>
      <c r="F56" s="9"/>
      <c r="G56" s="9"/>
      <c r="H56" s="9"/>
      <c r="I56" s="9"/>
    </row>
    <row r="57" spans="1:9" ht="14.25" customHeight="1">
      <c r="A57" s="3"/>
      <c r="B57" s="9"/>
      <c r="C57" s="9"/>
      <c r="D57" s="9"/>
      <c r="E57" s="9"/>
      <c r="F57" s="9"/>
      <c r="G57" s="9"/>
      <c r="H57" s="9"/>
      <c r="I57" s="9"/>
    </row>
    <row r="58" spans="1:9" ht="14.25" customHeight="1">
      <c r="A58" s="3"/>
      <c r="B58" s="9"/>
      <c r="C58" s="9"/>
      <c r="D58" s="9"/>
      <c r="E58" s="9"/>
      <c r="F58" s="9"/>
      <c r="G58" s="9"/>
      <c r="H58" s="9"/>
      <c r="I58" s="9"/>
    </row>
    <row r="59" spans="2:9" ht="14.25" customHeight="1">
      <c r="B59" s="9"/>
      <c r="C59" s="9"/>
      <c r="D59" s="9"/>
      <c r="E59" s="9"/>
      <c r="F59" s="9"/>
      <c r="G59" s="9"/>
      <c r="H59" s="9"/>
      <c r="I59" s="9"/>
    </row>
    <row r="60" ht="14.25"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Roman,Bold"&amp;11&amp;A</oddHeader>
  </headerFooter>
</worksheet>
</file>

<file path=xl/worksheets/sheet12.xml><?xml version="1.0" encoding="utf-8"?>
<worksheet xmlns="http://schemas.openxmlformats.org/spreadsheetml/2006/main" xmlns:r="http://schemas.openxmlformats.org/officeDocument/2006/relationships">
  <sheetPr codeName="Sheet11">
    <pageSetUpPr fitToPage="1"/>
  </sheetPr>
  <dimension ref="A1:I59"/>
  <sheetViews>
    <sheetView showGridLines="0" showZeros="0" workbookViewId="0" topLeftCell="A1">
      <selection activeCell="A1" sqref="A1"/>
    </sheetView>
  </sheetViews>
  <sheetFormatPr defaultColWidth="15.83203125" defaultRowHeight="12"/>
  <cols>
    <col min="1" max="1" width="34.83203125" style="66" customWidth="1"/>
    <col min="2" max="2" width="21.83203125" style="66" customWidth="1"/>
    <col min="3" max="3" width="9.83203125" style="66" customWidth="1"/>
    <col min="4" max="4" width="16.83203125" style="66" customWidth="1"/>
    <col min="5" max="5" width="8.83203125" style="66" customWidth="1"/>
    <col min="6" max="6" width="9.83203125" style="66" customWidth="1"/>
    <col min="7" max="7" width="16.83203125" style="66" customWidth="1"/>
    <col min="8" max="8" width="8.83203125" style="66" customWidth="1"/>
    <col min="9" max="9" width="9.83203125" style="66" customWidth="1"/>
    <col min="10" max="16384" width="15.83203125" style="66" customWidth="1"/>
  </cols>
  <sheetData>
    <row r="1" spans="1:9" ht="6.75" customHeight="1">
      <c r="A1" s="11"/>
      <c r="B1" s="42"/>
      <c r="C1" s="42"/>
      <c r="D1" s="42"/>
      <c r="E1" s="42"/>
      <c r="F1" s="42"/>
      <c r="G1" s="42"/>
      <c r="H1" s="42"/>
      <c r="I1" s="42"/>
    </row>
    <row r="2" spans="1:9" ht="15.75" customHeight="1">
      <c r="A2" s="328"/>
      <c r="B2" s="372" t="s">
        <v>19</v>
      </c>
      <c r="C2" s="43"/>
      <c r="D2" s="43"/>
      <c r="E2" s="43"/>
      <c r="F2" s="43"/>
      <c r="G2" s="44"/>
      <c r="H2" s="45"/>
      <c r="I2" s="333" t="s">
        <v>22</v>
      </c>
    </row>
    <row r="3" spans="1:9" ht="15.75" customHeight="1">
      <c r="A3" s="329"/>
      <c r="B3" s="507" t="s">
        <v>564</v>
      </c>
      <c r="C3" s="46"/>
      <c r="D3" s="46"/>
      <c r="E3" s="46"/>
      <c r="F3" s="46"/>
      <c r="G3" s="47"/>
      <c r="H3" s="48"/>
      <c r="I3" s="48"/>
    </row>
    <row r="4" spans="1:9" ht="15.75" customHeight="1">
      <c r="A4" s="9"/>
      <c r="B4" s="42"/>
      <c r="C4" s="42"/>
      <c r="D4" s="42"/>
      <c r="E4" s="42"/>
      <c r="F4" s="42"/>
      <c r="G4" s="42"/>
      <c r="H4" s="42"/>
      <c r="I4" s="42"/>
    </row>
    <row r="5" spans="1:9" ht="15.75" customHeight="1">
      <c r="A5" s="9"/>
      <c r="B5" s="42"/>
      <c r="C5" s="42"/>
      <c r="D5" s="42"/>
      <c r="E5" s="42"/>
      <c r="F5" s="42"/>
      <c r="G5" s="42"/>
      <c r="H5" s="42"/>
      <c r="I5" s="42"/>
    </row>
    <row r="6" spans="1:9" ht="15.75" customHeight="1">
      <c r="A6" s="9"/>
      <c r="B6" s="52" t="s">
        <v>83</v>
      </c>
      <c r="C6" s="50"/>
      <c r="D6" s="52" t="s">
        <v>238</v>
      </c>
      <c r="E6" s="50"/>
      <c r="F6" s="51"/>
      <c r="G6" s="52" t="s">
        <v>48</v>
      </c>
      <c r="H6" s="50"/>
      <c r="I6" s="51"/>
    </row>
    <row r="7" spans="1:9" ht="15.75" customHeight="1">
      <c r="A7" s="9"/>
      <c r="B7" s="53" t="s">
        <v>295</v>
      </c>
      <c r="C7" s="54"/>
      <c r="D7" s="53" t="s">
        <v>56</v>
      </c>
      <c r="E7" s="54"/>
      <c r="F7" s="55"/>
      <c r="G7" s="53" t="s">
        <v>63</v>
      </c>
      <c r="H7" s="54"/>
      <c r="I7" s="55"/>
    </row>
    <row r="8" spans="1:9" ht="15.75" customHeight="1">
      <c r="A8" s="303"/>
      <c r="B8" s="63" t="s">
        <v>21</v>
      </c>
      <c r="C8" s="56"/>
      <c r="D8" s="58"/>
      <c r="E8" s="57"/>
      <c r="F8" s="57" t="s">
        <v>93</v>
      </c>
      <c r="G8" s="58"/>
      <c r="H8" s="57"/>
      <c r="I8" s="57" t="s">
        <v>93</v>
      </c>
    </row>
    <row r="9" spans="1:9" ht="15.75" customHeight="1">
      <c r="A9" s="304" t="s">
        <v>118</v>
      </c>
      <c r="B9" s="60" t="s">
        <v>119</v>
      </c>
      <c r="C9" s="60" t="s">
        <v>120</v>
      </c>
      <c r="D9" s="60" t="s">
        <v>119</v>
      </c>
      <c r="E9" s="60" t="s">
        <v>120</v>
      </c>
      <c r="F9" s="60" t="s">
        <v>121</v>
      </c>
      <c r="G9" s="60" t="s">
        <v>119</v>
      </c>
      <c r="H9" s="60" t="s">
        <v>120</v>
      </c>
      <c r="I9" s="60" t="s">
        <v>121</v>
      </c>
    </row>
    <row r="10" spans="1:9" ht="4.5" customHeight="1">
      <c r="A10" s="61"/>
      <c r="B10" s="9"/>
      <c r="C10" s="9"/>
      <c r="D10" s="9"/>
      <c r="E10" s="9"/>
      <c r="F10" s="9"/>
      <c r="G10" s="9"/>
      <c r="H10" s="9"/>
      <c r="I10" s="9"/>
    </row>
    <row r="11" spans="1:9" ht="13.5" customHeight="1">
      <c r="A11" s="399" t="s">
        <v>339</v>
      </c>
      <c r="B11" s="374">
        <f>SUM('- 24 -'!H11,'- 24 -'!F11,'- 24 -'!D11,'- 24 -'!B11)</f>
        <v>6105</v>
      </c>
      <c r="C11" s="270">
        <f>B11/'- 3 -'!D11</f>
        <v>0.0005270551525015306</v>
      </c>
      <c r="D11" s="374">
        <f>SUM('- 25 -'!B11,'- 25 -'!E11,'- 25 -'!H11,'- 26 -'!B11)</f>
        <v>454092</v>
      </c>
      <c r="E11" s="270">
        <f>D11/'- 3 -'!D11</f>
        <v>0.039202543539676504</v>
      </c>
      <c r="F11" s="374">
        <f>D11/'- 7 -'!F11</f>
        <v>293.9106796116505</v>
      </c>
      <c r="G11" s="374">
        <f>SUM('- 27 -'!B11,'- 27 -'!E11,'- 27 -'!H11,'- 28 -'!B11,'- 28 -'!E11,'- 28 -'!H11,'- 29 -'!B11,'- 29 -'!E11)</f>
        <v>382472</v>
      </c>
      <c r="H11" s="270">
        <f>G11/'- 3 -'!D11</f>
        <v>0.03301946573096895</v>
      </c>
      <c r="I11" s="374">
        <f>G11/'- 7 -'!F11</f>
        <v>247.5546925566343</v>
      </c>
    </row>
    <row r="12" spans="1:9" ht="13.5" customHeight="1">
      <c r="A12" s="400" t="s">
        <v>340</v>
      </c>
      <c r="B12" s="373">
        <f>SUM('- 24 -'!H12,'- 24 -'!F12,'- 24 -'!D12,'- 24 -'!B12)</f>
        <v>0</v>
      </c>
      <c r="C12" s="271">
        <f>B12/'- 3 -'!D12</f>
        <v>0</v>
      </c>
      <c r="D12" s="373">
        <f>SUM('- 25 -'!B12,'- 25 -'!E12,'- 25 -'!H12,'- 26 -'!B12)</f>
        <v>706714</v>
      </c>
      <c r="E12" s="271">
        <f>D12/'- 3 -'!D12</f>
        <v>0.035231086573084214</v>
      </c>
      <c r="F12" s="373">
        <f>D12/'- 7 -'!F12</f>
        <v>310.4251954669244</v>
      </c>
      <c r="G12" s="373">
        <f>SUM('- 27 -'!B12,'- 27 -'!E12,'- 27 -'!H12,'- 28 -'!B12,'- 28 -'!E12,'- 28 -'!H12,'- 29 -'!B12,'- 29 -'!E12)</f>
        <v>598039</v>
      </c>
      <c r="H12" s="271">
        <f>G12/'- 3 -'!D12</f>
        <v>0.029813423510897916</v>
      </c>
      <c r="I12" s="373">
        <f>G12/'- 7 -'!F12</f>
        <v>262.68953702890275</v>
      </c>
    </row>
    <row r="13" spans="1:9" ht="13.5" customHeight="1">
      <c r="A13" s="399" t="s">
        <v>341</v>
      </c>
      <c r="B13" s="374">
        <f>SUM('- 24 -'!H13,'- 24 -'!F13,'- 24 -'!D13,'- 24 -'!B13)</f>
        <v>70700</v>
      </c>
      <c r="C13" s="270">
        <f>B13/'- 3 -'!D13</f>
        <v>0.0014361161893154581</v>
      </c>
      <c r="D13" s="374">
        <f>SUM('- 25 -'!B13,'- 25 -'!E13,'- 25 -'!H13,'- 26 -'!B13)</f>
        <v>1723800</v>
      </c>
      <c r="E13" s="270">
        <f>D13/'- 3 -'!D13</f>
        <v>0.035015234613040826</v>
      </c>
      <c r="F13" s="374">
        <f>D13/'- 7 -'!F13</f>
        <v>242.4813616542411</v>
      </c>
      <c r="G13" s="374">
        <f>SUM('- 27 -'!B13,'- 27 -'!E13,'- 27 -'!H13,'- 28 -'!B13,'- 28 -'!E13,'- 28 -'!H13,'- 29 -'!B13,'- 29 -'!E13)</f>
        <v>2850200</v>
      </c>
      <c r="H13" s="270">
        <f>G13/'- 3 -'!D13</f>
        <v>0.057895592118626854</v>
      </c>
      <c r="I13" s="374">
        <f>G13/'- 7 -'!F13</f>
        <v>400.9284006189337</v>
      </c>
    </row>
    <row r="14" spans="1:9" ht="13.5" customHeight="1">
      <c r="A14" s="400" t="s">
        <v>378</v>
      </c>
      <c r="B14" s="373">
        <f>SUM('- 24 -'!H14,'- 24 -'!F14,'- 24 -'!D14,'- 24 -'!B14)</f>
        <v>170917</v>
      </c>
      <c r="C14" s="271">
        <f>B14/'- 3 -'!D14</f>
        <v>0.003841000551013021</v>
      </c>
      <c r="D14" s="373">
        <f>SUM('- 25 -'!B14,'- 25 -'!E14,'- 25 -'!H14,'- 26 -'!B14)</f>
        <v>1665824</v>
      </c>
      <c r="E14" s="271">
        <f>D14/'- 3 -'!D14</f>
        <v>0.03743589521165662</v>
      </c>
      <c r="F14" s="373">
        <f>D14/'- 7 -'!F14</f>
        <v>383.4769797421731</v>
      </c>
      <c r="G14" s="373">
        <f>SUM('- 27 -'!B14,'- 27 -'!E14,'- 27 -'!H14,'- 28 -'!B14,'- 28 -'!E14,'- 28 -'!H14,'- 29 -'!B14,'- 29 -'!E14)</f>
        <v>2424291</v>
      </c>
      <c r="H14" s="271">
        <f>G14/'- 3 -'!D14</f>
        <v>0.054480847819795036</v>
      </c>
      <c r="I14" s="373">
        <f>G14/'- 7 -'!F14</f>
        <v>558.0780386740331</v>
      </c>
    </row>
    <row r="15" spans="1:9" ht="13.5" customHeight="1">
      <c r="A15" s="399" t="s">
        <v>342</v>
      </c>
      <c r="B15" s="374">
        <f>SUM('- 24 -'!H15,'- 24 -'!F15,'- 24 -'!D15,'- 24 -'!B15)</f>
        <v>185775</v>
      </c>
      <c r="C15" s="270">
        <f>B15/'- 3 -'!D15</f>
        <v>0.013766312737872289</v>
      </c>
      <c r="D15" s="374">
        <f>SUM('- 25 -'!B15,'- 25 -'!E15,'- 25 -'!H15,'- 26 -'!B15)</f>
        <v>502500</v>
      </c>
      <c r="E15" s="270">
        <f>D15/'- 3 -'!D15</f>
        <v>0.037236292024119634</v>
      </c>
      <c r="F15" s="374">
        <f>D15/'- 7 -'!F15</f>
        <v>307.057745187901</v>
      </c>
      <c r="G15" s="374">
        <f>SUM('- 27 -'!B15,'- 27 -'!E15,'- 27 -'!H15,'- 28 -'!B15,'- 28 -'!E15,'- 28 -'!H15,'- 29 -'!B15,'- 29 -'!E15)</f>
        <v>585390</v>
      </c>
      <c r="H15" s="270">
        <f>G15/'- 3 -'!D15</f>
        <v>0.04337861291144157</v>
      </c>
      <c r="I15" s="374">
        <f>G15/'- 7 -'!F15</f>
        <v>357.7085242896425</v>
      </c>
    </row>
    <row r="16" spans="1:9" ht="13.5" customHeight="1">
      <c r="A16" s="400" t="s">
        <v>343</v>
      </c>
      <c r="B16" s="373">
        <f>SUM('- 24 -'!H16,'- 24 -'!F16,'- 24 -'!D16,'- 24 -'!B16)</f>
        <v>5000</v>
      </c>
      <c r="C16" s="271">
        <f>B16/'- 3 -'!D16</f>
        <v>0.00045630159345079447</v>
      </c>
      <c r="D16" s="373">
        <f>SUM('- 25 -'!B16,'- 25 -'!E16,'- 25 -'!H16,'- 26 -'!B16)</f>
        <v>555148</v>
      </c>
      <c r="E16" s="271">
        <f>D16/'- 3 -'!D16</f>
        <v>0.05066298340020433</v>
      </c>
      <c r="F16" s="373">
        <f>D16/'- 7 -'!F16</f>
        <v>405.5135135135135</v>
      </c>
      <c r="G16" s="373">
        <f>SUM('- 27 -'!B16,'- 27 -'!E16,'- 27 -'!H16,'- 28 -'!B16,'- 28 -'!E16,'- 28 -'!H16,'- 29 -'!B16,'- 29 -'!E16)</f>
        <v>531044</v>
      </c>
      <c r="H16" s="271">
        <f>G16/'- 3 -'!D16</f>
        <v>0.04846324467849674</v>
      </c>
      <c r="I16" s="373">
        <f>G16/'- 7 -'!F16</f>
        <v>387.90650109569026</v>
      </c>
    </row>
    <row r="17" spans="1:9" ht="13.5" customHeight="1">
      <c r="A17" s="399" t="s">
        <v>344</v>
      </c>
      <c r="B17" s="374">
        <f>SUM('- 24 -'!H17,'- 24 -'!F17,'- 24 -'!D17,'- 24 -'!B17)</f>
        <v>44650</v>
      </c>
      <c r="C17" s="270">
        <f>B17/'- 3 -'!D17</f>
        <v>0.0034641246637995247</v>
      </c>
      <c r="D17" s="374">
        <f>SUM('- 25 -'!B17,'- 25 -'!E17,'- 25 -'!H17,'- 26 -'!B17)</f>
        <v>481104</v>
      </c>
      <c r="E17" s="270">
        <f>D17/'- 3 -'!D17</f>
        <v>0.03732596264843464</v>
      </c>
      <c r="F17" s="374">
        <f>D17/'- 7 -'!F17</f>
        <v>312.30379746835445</v>
      </c>
      <c r="G17" s="374">
        <f>SUM('- 27 -'!B17,'- 27 -'!E17,'- 27 -'!H17,'- 28 -'!B17,'- 28 -'!E17,'- 28 -'!H17,'- 29 -'!B17,'- 29 -'!E17)</f>
        <v>409415</v>
      </c>
      <c r="H17" s="270">
        <f>G17/'- 3 -'!D17</f>
        <v>0.03176404477557632</v>
      </c>
      <c r="I17" s="374">
        <f>G17/'- 7 -'!F17</f>
        <v>265.76760791950664</v>
      </c>
    </row>
    <row r="18" spans="1:9" ht="13.5" customHeight="1">
      <c r="A18" s="400" t="s">
        <v>345</v>
      </c>
      <c r="B18" s="373">
        <f>SUM('- 24 -'!H18,'- 24 -'!F18,'- 24 -'!D18,'- 24 -'!B18)</f>
        <v>1175260</v>
      </c>
      <c r="C18" s="271">
        <f>B18/'- 3 -'!D18</f>
        <v>0.014801190190697151</v>
      </c>
      <c r="D18" s="373">
        <f>SUM('- 25 -'!B18,'- 25 -'!E18,'- 25 -'!H18,'- 26 -'!B18)</f>
        <v>4326943</v>
      </c>
      <c r="E18" s="271">
        <f>D18/'- 3 -'!D18</f>
        <v>0.054493394046683886</v>
      </c>
      <c r="F18" s="373">
        <f>D18/'- 7 -'!F18</f>
        <v>716.7372867318204</v>
      </c>
      <c r="G18" s="373">
        <f>SUM('- 27 -'!B18,'- 27 -'!E18,'- 27 -'!H18,'- 28 -'!B18,'- 28 -'!E18,'- 28 -'!H18,'- 29 -'!B18,'- 29 -'!E18)</f>
        <v>4832129</v>
      </c>
      <c r="H18" s="271">
        <f>G18/'- 3 -'!D18</f>
        <v>0.0608556918086068</v>
      </c>
      <c r="I18" s="373">
        <f>G18/'- 7 -'!F18</f>
        <v>800.4189166804705</v>
      </c>
    </row>
    <row r="19" spans="1:9" ht="13.5" customHeight="1">
      <c r="A19" s="399" t="s">
        <v>346</v>
      </c>
      <c r="B19" s="374">
        <f>SUM('- 24 -'!H19,'- 24 -'!F19,'- 24 -'!D19,'- 24 -'!B19)</f>
        <v>0</v>
      </c>
      <c r="C19" s="270">
        <f>B19/'- 3 -'!D19</f>
        <v>0</v>
      </c>
      <c r="D19" s="374">
        <f>SUM('- 25 -'!B19,'- 25 -'!E19,'- 25 -'!H19,'- 26 -'!B19)</f>
        <v>709200</v>
      </c>
      <c r="E19" s="270">
        <f>D19/'- 3 -'!D19</f>
        <v>0.036219199699705454</v>
      </c>
      <c r="F19" s="374">
        <f>D19/'- 7 -'!F19</f>
        <v>232.52459016393442</v>
      </c>
      <c r="G19" s="374">
        <f>SUM('- 27 -'!B19,'- 27 -'!E19,'- 27 -'!H19,'- 28 -'!B19,'- 28 -'!E19,'- 28 -'!H19,'- 29 -'!B19,'- 29 -'!E19)</f>
        <v>781050</v>
      </c>
      <c r="H19" s="270">
        <f>G19/'- 3 -'!D19</f>
        <v>0.03988861523611808</v>
      </c>
      <c r="I19" s="374">
        <f>G19/'- 7 -'!F19</f>
        <v>256.08196721311475</v>
      </c>
    </row>
    <row r="20" spans="1:9" ht="13.5" customHeight="1">
      <c r="A20" s="400" t="s">
        <v>347</v>
      </c>
      <c r="B20" s="373">
        <f>SUM('- 24 -'!H20,'- 24 -'!F20,'- 24 -'!D20,'- 24 -'!B20)</f>
        <v>109160</v>
      </c>
      <c r="C20" s="271">
        <f>B20/'- 3 -'!D20</f>
        <v>0.002809301495337965</v>
      </c>
      <c r="D20" s="373">
        <f>SUM('- 25 -'!B20,'- 25 -'!E20,'- 25 -'!H20,'- 26 -'!B20)</f>
        <v>1066283</v>
      </c>
      <c r="E20" s="271">
        <f>D20/'- 3 -'!D20</f>
        <v>0.027441465979786105</v>
      </c>
      <c r="F20" s="373">
        <f>D20/'- 7 -'!F20</f>
        <v>164.72779236829908</v>
      </c>
      <c r="G20" s="373">
        <f>SUM('- 27 -'!B20,'- 27 -'!E20,'- 27 -'!H20,'- 28 -'!B20,'- 28 -'!E20,'- 28 -'!H20,'- 29 -'!B20,'- 29 -'!E20)</f>
        <v>1637199</v>
      </c>
      <c r="H20" s="271">
        <f>G20/'- 3 -'!D20</f>
        <v>0.042134349568210154</v>
      </c>
      <c r="I20" s="373">
        <f>G20/'- 7 -'!F20</f>
        <v>252.92739069983006</v>
      </c>
    </row>
    <row r="21" spans="1:9" ht="13.5" customHeight="1">
      <c r="A21" s="399" t="s">
        <v>348</v>
      </c>
      <c r="B21" s="374">
        <f>SUM('- 24 -'!H21,'- 24 -'!F21,'- 24 -'!D21,'- 24 -'!B21)</f>
        <v>88000</v>
      </c>
      <c r="C21" s="270">
        <f>B21/'- 3 -'!D21</f>
        <v>0.003520288663670421</v>
      </c>
      <c r="D21" s="374">
        <f>SUM('- 25 -'!B21,'- 25 -'!E21,'- 25 -'!H21,'- 26 -'!B21)</f>
        <v>848000</v>
      </c>
      <c r="E21" s="270">
        <f>D21/'- 3 -'!D21</f>
        <v>0.033922781668096785</v>
      </c>
      <c r="F21" s="374">
        <f>D21/'- 7 -'!F21</f>
        <v>256.23205922344766</v>
      </c>
      <c r="G21" s="374">
        <f>SUM('- 27 -'!B21,'- 27 -'!E21,'- 27 -'!H21,'- 28 -'!B21,'- 28 -'!E21,'- 28 -'!H21,'- 29 -'!B21,'- 29 -'!E21)</f>
        <v>1313450</v>
      </c>
      <c r="H21" s="270">
        <f>G21/'- 3 -'!D21</f>
        <v>0.05254230846929448</v>
      </c>
      <c r="I21" s="374">
        <f>G21/'- 7 -'!F21</f>
        <v>396.8726393715063</v>
      </c>
    </row>
    <row r="22" spans="1:9" ht="13.5" customHeight="1">
      <c r="A22" s="400" t="s">
        <v>349</v>
      </c>
      <c r="B22" s="373">
        <f>SUM('- 24 -'!H22,'- 24 -'!F22,'- 24 -'!D22,'- 24 -'!B22)</f>
        <v>45760</v>
      </c>
      <c r="C22" s="271">
        <f>B22/'- 3 -'!D22</f>
        <v>0.0035795790646566163</v>
      </c>
      <c r="D22" s="373">
        <f>SUM('- 25 -'!B22,'- 25 -'!E22,'- 25 -'!H22,'- 26 -'!B22)</f>
        <v>524417</v>
      </c>
      <c r="E22" s="271">
        <f>D22/'- 3 -'!D22</f>
        <v>0.04102255494646042</v>
      </c>
      <c r="F22" s="373">
        <f>D22/'- 7 -'!F22</f>
        <v>304.09799942012177</v>
      </c>
      <c r="G22" s="373">
        <f>SUM('- 27 -'!B22,'- 27 -'!E22,'- 27 -'!H22,'- 28 -'!B22,'- 28 -'!E22,'- 28 -'!H22,'- 29 -'!B22,'- 29 -'!E22)</f>
        <v>851415</v>
      </c>
      <c r="H22" s="271">
        <f>G22/'- 3 -'!D22</f>
        <v>0.06660199539629835</v>
      </c>
      <c r="I22" s="373">
        <f>G22/'- 7 -'!F22</f>
        <v>493.71701942592057</v>
      </c>
    </row>
    <row r="23" spans="1:9" ht="13.5" customHeight="1">
      <c r="A23" s="399" t="s">
        <v>350</v>
      </c>
      <c r="B23" s="374">
        <f>SUM('- 24 -'!H23,'- 24 -'!F23,'- 24 -'!D23,'- 24 -'!B23)</f>
        <v>0</v>
      </c>
      <c r="C23" s="270">
        <f>B23/'- 3 -'!D23</f>
        <v>0</v>
      </c>
      <c r="D23" s="374">
        <f>SUM('- 25 -'!B23,'- 25 -'!E23,'- 25 -'!H23,'- 26 -'!B23)</f>
        <v>341815</v>
      </c>
      <c r="E23" s="270">
        <f>D23/'- 3 -'!D23</f>
        <v>0.0313072588345473</v>
      </c>
      <c r="F23" s="374">
        <f>D23/'- 7 -'!F23</f>
        <v>258.95075757575756</v>
      </c>
      <c r="G23" s="374">
        <f>SUM('- 27 -'!B23,'- 27 -'!E23,'- 27 -'!H23,'- 28 -'!B23,'- 28 -'!E23,'- 28 -'!H23,'- 29 -'!B23,'- 29 -'!E23)</f>
        <v>435332</v>
      </c>
      <c r="H23" s="270">
        <f>G23/'- 3 -'!D23</f>
        <v>0.03987259658868436</v>
      </c>
      <c r="I23" s="374">
        <f>G23/'- 7 -'!F23</f>
        <v>329.7969696969697</v>
      </c>
    </row>
    <row r="24" spans="1:9" ht="13.5" customHeight="1">
      <c r="A24" s="400" t="s">
        <v>351</v>
      </c>
      <c r="B24" s="373">
        <f>SUM('- 24 -'!H24,'- 24 -'!F24,'- 24 -'!D24,'- 24 -'!B24)</f>
        <v>287985</v>
      </c>
      <c r="C24" s="271">
        <f>B24/'- 3 -'!D24</f>
        <v>0.007897424661020353</v>
      </c>
      <c r="D24" s="373">
        <f>SUM('- 25 -'!B24,'- 25 -'!E24,'- 25 -'!H24,'- 26 -'!B24)</f>
        <v>1004480</v>
      </c>
      <c r="E24" s="271">
        <f>D24/'- 3 -'!D24</f>
        <v>0.027545896916512057</v>
      </c>
      <c r="F24" s="373">
        <f>D24/'- 7 -'!F24</f>
        <v>218.3177570093458</v>
      </c>
      <c r="G24" s="373">
        <f>SUM('- 27 -'!B24,'- 27 -'!E24,'- 27 -'!H24,'- 28 -'!B24,'- 28 -'!E24,'- 28 -'!H24,'- 29 -'!B24,'- 29 -'!E24)</f>
        <v>1392125</v>
      </c>
      <c r="H24" s="271">
        <f>G24/'- 3 -'!D24</f>
        <v>0.0381763019123321</v>
      </c>
      <c r="I24" s="373">
        <f>G24/'- 7 -'!F24</f>
        <v>302.5700934579439</v>
      </c>
    </row>
    <row r="25" spans="1:9" ht="13.5" customHeight="1">
      <c r="A25" s="399" t="s">
        <v>352</v>
      </c>
      <c r="B25" s="374">
        <f>SUM('- 24 -'!H25,'- 24 -'!F25,'- 24 -'!D25,'- 24 -'!B25)</f>
        <v>419040</v>
      </c>
      <c r="C25" s="270">
        <f>B25/'- 3 -'!D25</f>
        <v>0.0036002779389824715</v>
      </c>
      <c r="D25" s="374">
        <f>SUM('- 25 -'!B25,'- 25 -'!E25,'- 25 -'!H25,'- 26 -'!B25)</f>
        <v>3559951</v>
      </c>
      <c r="E25" s="270">
        <f>D25/'- 3 -'!D25</f>
        <v>0.030586132706086743</v>
      </c>
      <c r="F25" s="374">
        <f>D25/'- 7 -'!F25</f>
        <v>237.1482530060287</v>
      </c>
      <c r="G25" s="374">
        <f>SUM('- 27 -'!B25,'- 27 -'!E25,'- 27 -'!H25,'- 28 -'!B25,'- 28 -'!E25,'- 28 -'!H25,'- 29 -'!B25,'- 29 -'!E25)</f>
        <v>7751896</v>
      </c>
      <c r="H25" s="270">
        <f>G25/'- 3 -'!D25</f>
        <v>0.06660218631654846</v>
      </c>
      <c r="I25" s="374">
        <f>G25/'- 7 -'!F25</f>
        <v>516.3971621756654</v>
      </c>
    </row>
    <row r="26" spans="1:9" ht="13.5" customHeight="1">
      <c r="A26" s="400" t="s">
        <v>353</v>
      </c>
      <c r="B26" s="373">
        <f>SUM('- 24 -'!H26,'- 24 -'!F26,'- 24 -'!D26,'- 24 -'!B26)</f>
        <v>0</v>
      </c>
      <c r="C26" s="271">
        <f>B26/'- 3 -'!D26</f>
        <v>0</v>
      </c>
      <c r="D26" s="373">
        <f>SUM('- 25 -'!B26,'- 25 -'!E26,'- 25 -'!H26,'- 26 -'!B26)</f>
        <v>890370</v>
      </c>
      <c r="E26" s="271">
        <f>D26/'- 3 -'!D26</f>
        <v>0.03277140479337695</v>
      </c>
      <c r="F26" s="373">
        <f>D26/'- 7 -'!F26</f>
        <v>272.4510403916769</v>
      </c>
      <c r="G26" s="373">
        <f>SUM('- 27 -'!B26,'- 27 -'!E26,'- 27 -'!H26,'- 28 -'!B26,'- 28 -'!E26,'- 28 -'!H26,'- 29 -'!B26,'- 29 -'!E26)</f>
        <v>1574670</v>
      </c>
      <c r="H26" s="271">
        <f>G26/'- 3 -'!D26</f>
        <v>0.057958093810423626</v>
      </c>
      <c r="I26" s="373">
        <f>G26/'- 7 -'!F26</f>
        <v>481.8451652386781</v>
      </c>
    </row>
    <row r="27" spans="1:9" ht="13.5" customHeight="1">
      <c r="A27" s="399" t="s">
        <v>354</v>
      </c>
      <c r="B27" s="374">
        <f>SUM('- 24 -'!H27,'- 24 -'!F27,'- 24 -'!D27,'- 24 -'!B27)</f>
        <v>33329</v>
      </c>
      <c r="C27" s="270">
        <f>B27/'- 3 -'!D27</f>
        <v>0.0011723736441934458</v>
      </c>
      <c r="D27" s="374">
        <f>SUM('- 25 -'!B27,'- 25 -'!E27,'- 25 -'!H27,'- 26 -'!B27)</f>
        <v>1085079</v>
      </c>
      <c r="E27" s="270">
        <f>D27/'- 3 -'!D27</f>
        <v>0.03816850254936481</v>
      </c>
      <c r="F27" s="374">
        <f>D27/'- 7 -'!F27</f>
        <v>334.07604679802955</v>
      </c>
      <c r="G27" s="374">
        <f>SUM('- 27 -'!B27,'- 27 -'!E27,'- 27 -'!H27,'- 28 -'!B27,'- 28 -'!E27,'- 28 -'!H27,'- 29 -'!B27,'- 29 -'!E27)</f>
        <v>1820087</v>
      </c>
      <c r="H27" s="270">
        <f>G27/'- 3 -'!D27</f>
        <v>0.06402298385607477</v>
      </c>
      <c r="I27" s="374">
        <f>G27/'- 7 -'!F27</f>
        <v>560.3716133004926</v>
      </c>
    </row>
    <row r="28" spans="1:9" ht="13.5" customHeight="1">
      <c r="A28" s="400" t="s">
        <v>355</v>
      </c>
      <c r="B28" s="373">
        <f>SUM('- 24 -'!H28,'- 24 -'!F28,'- 24 -'!D28,'- 24 -'!B28)</f>
        <v>10000</v>
      </c>
      <c r="C28" s="271">
        <f>B28/'- 3 -'!D28</f>
        <v>0.0005778380835283441</v>
      </c>
      <c r="D28" s="373">
        <f>SUM('- 25 -'!B28,'- 25 -'!E28,'- 25 -'!H28,'- 26 -'!B28)</f>
        <v>649202</v>
      </c>
      <c r="E28" s="271">
        <f>D28/'- 3 -'!D28</f>
        <v>0.0375133639502768</v>
      </c>
      <c r="F28" s="373">
        <f>D28/'- 7 -'!F28</f>
        <v>318.93981822648</v>
      </c>
      <c r="G28" s="373">
        <f>SUM('- 27 -'!B28,'- 27 -'!E28,'- 27 -'!H28,'- 28 -'!B28,'- 28 -'!E28,'- 28 -'!H28,'- 29 -'!B28,'- 29 -'!E28)</f>
        <v>697392</v>
      </c>
      <c r="H28" s="271">
        <f>G28/'- 3 -'!D28</f>
        <v>0.040297965674799895</v>
      </c>
      <c r="I28" s="373">
        <f>G28/'- 7 -'!F28</f>
        <v>342.61459100957995</v>
      </c>
    </row>
    <row r="29" spans="1:9" ht="13.5" customHeight="1">
      <c r="A29" s="399" t="s">
        <v>356</v>
      </c>
      <c r="B29" s="374">
        <f>SUM('- 24 -'!H29,'- 24 -'!F29,'- 24 -'!D29,'- 24 -'!B29)</f>
        <v>48763</v>
      </c>
      <c r="C29" s="270">
        <f>B29/'- 3 -'!D29</f>
        <v>0.0004487985616578107</v>
      </c>
      <c r="D29" s="374">
        <f>SUM('- 25 -'!B29,'- 25 -'!E29,'- 25 -'!H29,'- 26 -'!B29)</f>
        <v>3581826</v>
      </c>
      <c r="E29" s="270">
        <f>D29/'- 3 -'!D29</f>
        <v>0.032965944607767146</v>
      </c>
      <c r="F29" s="374">
        <f>D29/'- 7 -'!F29</f>
        <v>273.33836996337</v>
      </c>
      <c r="G29" s="374">
        <f>SUM('- 27 -'!B29,'- 27 -'!E29,'- 27 -'!H29,'- 28 -'!B29,'- 28 -'!E29,'- 28 -'!H29,'- 29 -'!B29,'- 29 -'!E29)</f>
        <v>6968672</v>
      </c>
      <c r="H29" s="270">
        <f>G29/'- 3 -'!D29</f>
        <v>0.0641373576331452</v>
      </c>
      <c r="I29" s="374">
        <f>G29/'- 7 -'!F29</f>
        <v>531.7973137973138</v>
      </c>
    </row>
    <row r="30" spans="1:9" ht="13.5" customHeight="1">
      <c r="A30" s="400" t="s">
        <v>357</v>
      </c>
      <c r="B30" s="373">
        <f>SUM('- 24 -'!H30,'- 24 -'!F30,'- 24 -'!D30,'- 24 -'!B30)</f>
        <v>5335</v>
      </c>
      <c r="C30" s="271">
        <f>B30/'- 3 -'!D30</f>
        <v>0.0005203156184802063</v>
      </c>
      <c r="D30" s="373">
        <f>SUM('- 25 -'!B30,'- 25 -'!E30,'- 25 -'!H30,'- 26 -'!B30)</f>
        <v>390103</v>
      </c>
      <c r="E30" s="271">
        <f>D30/'- 3 -'!D30</f>
        <v>0.03804623874713851</v>
      </c>
      <c r="F30" s="373">
        <f>D30/'- 7 -'!F30</f>
        <v>305.7233542319749</v>
      </c>
      <c r="G30" s="373">
        <f>SUM('- 27 -'!B30,'- 27 -'!E30,'- 27 -'!H30,'- 28 -'!B30,'- 28 -'!E30,'- 28 -'!H30,'- 29 -'!B30,'- 29 -'!E30)</f>
        <v>383622</v>
      </c>
      <c r="H30" s="271">
        <f>G30/'- 3 -'!D30</f>
        <v>0.03741415523760332</v>
      </c>
      <c r="I30" s="373">
        <f>G30/'- 7 -'!F30</f>
        <v>300.6442006269593</v>
      </c>
    </row>
    <row r="31" spans="1:9" ht="13.5" customHeight="1">
      <c r="A31" s="399" t="s">
        <v>358</v>
      </c>
      <c r="B31" s="374">
        <f>SUM('- 24 -'!H31,'- 24 -'!F31,'- 24 -'!D31,'- 24 -'!B31)</f>
        <v>15483</v>
      </c>
      <c r="C31" s="270">
        <f>B31/'- 3 -'!D31</f>
        <v>0.0006245149652872454</v>
      </c>
      <c r="D31" s="374">
        <f>SUM('- 25 -'!B31,'- 25 -'!E31,'- 25 -'!H31,'- 26 -'!B31)</f>
        <v>799271</v>
      </c>
      <c r="E31" s="270">
        <f>D31/'- 3 -'!D31</f>
        <v>0.03223901703934005</v>
      </c>
      <c r="F31" s="374">
        <f>D31/'- 7 -'!F31</f>
        <v>234.88627013048077</v>
      </c>
      <c r="G31" s="374">
        <f>SUM('- 27 -'!B31,'- 27 -'!E31,'- 27 -'!H31,'- 28 -'!B31,'- 28 -'!E31,'- 28 -'!H31,'- 29 -'!B31,'- 29 -'!E31)</f>
        <v>1104867</v>
      </c>
      <c r="H31" s="270">
        <f>G31/'- 3 -'!D31</f>
        <v>0.04456539276316108</v>
      </c>
      <c r="I31" s="374">
        <f>G31/'- 7 -'!F31</f>
        <v>324.6934877159986</v>
      </c>
    </row>
    <row r="32" spans="1:9" ht="13.5" customHeight="1">
      <c r="A32" s="400" t="s">
        <v>359</v>
      </c>
      <c r="B32" s="373">
        <f>SUM('- 24 -'!H32,'- 24 -'!F32,'- 24 -'!D32,'- 24 -'!B32)</f>
        <v>12775</v>
      </c>
      <c r="C32" s="271">
        <f>B32/'- 3 -'!D32</f>
        <v>0.0006482133970258599</v>
      </c>
      <c r="D32" s="373">
        <f>SUM('- 25 -'!B32,'- 25 -'!E32,'- 25 -'!H32,'- 26 -'!B32)</f>
        <v>737450</v>
      </c>
      <c r="E32" s="271">
        <f>D32/'- 3 -'!D32</f>
        <v>0.03741878431598594</v>
      </c>
      <c r="F32" s="373">
        <f>D32/'- 7 -'!F32</f>
        <v>320.28230184581975</v>
      </c>
      <c r="G32" s="373">
        <f>SUM('- 27 -'!B32,'- 27 -'!E32,'- 27 -'!H32,'- 28 -'!B32,'- 28 -'!E32,'- 28 -'!H32,'- 29 -'!B32,'- 29 -'!E32)</f>
        <v>662792</v>
      </c>
      <c r="H32" s="271">
        <f>G32/'- 3 -'!D32</f>
        <v>0.03363057955706957</v>
      </c>
      <c r="I32" s="373">
        <f>G32/'- 7 -'!F32</f>
        <v>287.85754614549404</v>
      </c>
    </row>
    <row r="33" spans="1:9" ht="13.5" customHeight="1">
      <c r="A33" s="399" t="s">
        <v>360</v>
      </c>
      <c r="B33" s="374">
        <f>SUM('- 24 -'!H33,'- 24 -'!F33,'- 24 -'!D33,'- 24 -'!B33)</f>
        <v>10000</v>
      </c>
      <c r="C33" s="270">
        <f>B33/'- 3 -'!D33</f>
        <v>0.00046198125280076137</v>
      </c>
      <c r="D33" s="374">
        <f>SUM('- 25 -'!B33,'- 25 -'!E33,'- 25 -'!H33,'- 26 -'!B33)</f>
        <v>716800</v>
      </c>
      <c r="E33" s="270">
        <f>D33/'- 3 -'!D33</f>
        <v>0.033114816200758575</v>
      </c>
      <c r="F33" s="374">
        <f>D33/'- 7 -'!F33</f>
        <v>301.620029455081</v>
      </c>
      <c r="G33" s="374">
        <f>SUM('- 27 -'!B33,'- 27 -'!E33,'- 27 -'!H33,'- 28 -'!B33,'- 28 -'!E33,'- 28 -'!H33,'- 29 -'!B33,'- 29 -'!E33)</f>
        <v>695100</v>
      </c>
      <c r="H33" s="270">
        <f>G33/'- 3 -'!D33</f>
        <v>0.03211231688218092</v>
      </c>
      <c r="I33" s="374">
        <f>G33/'- 7 -'!F33</f>
        <v>292.48895434462446</v>
      </c>
    </row>
    <row r="34" spans="1:9" ht="13.5" customHeight="1">
      <c r="A34" s="400" t="s">
        <v>361</v>
      </c>
      <c r="B34" s="373">
        <f>SUM('- 24 -'!H34,'- 24 -'!F34,'- 24 -'!D34,'- 24 -'!B34)</f>
        <v>12107</v>
      </c>
      <c r="C34" s="271">
        <f>B34/'- 3 -'!D34</f>
        <v>0.0006740132083652237</v>
      </c>
      <c r="D34" s="373">
        <f>SUM('- 25 -'!B34,'- 25 -'!E34,'- 25 -'!H34,'- 26 -'!B34)</f>
        <v>762674</v>
      </c>
      <c r="E34" s="271">
        <f>D34/'- 3 -'!D34</f>
        <v>0.04245910214559665</v>
      </c>
      <c r="F34" s="373">
        <f>D34/'- 7 -'!F34</f>
        <v>345.1794523647884</v>
      </c>
      <c r="G34" s="373">
        <f>SUM('- 27 -'!B34,'- 27 -'!E34,'- 27 -'!H34,'- 28 -'!B34,'- 28 -'!E34,'- 28 -'!H34,'- 29 -'!B34,'- 29 -'!E34)</f>
        <v>681407</v>
      </c>
      <c r="H34" s="271">
        <f>G34/'- 3 -'!D34</f>
        <v>0.03793485737775849</v>
      </c>
      <c r="I34" s="373">
        <f>G34/'- 7 -'!F34</f>
        <v>308.39873274496495</v>
      </c>
    </row>
    <row r="35" spans="1:9" ht="13.5" customHeight="1">
      <c r="A35" s="399" t="s">
        <v>362</v>
      </c>
      <c r="B35" s="374">
        <f>SUM('- 24 -'!H35,'- 24 -'!F35,'- 24 -'!D35,'- 24 -'!B35)</f>
        <v>534295</v>
      </c>
      <c r="C35" s="270">
        <f>B35/'- 3 -'!D35</f>
        <v>0.004099818587276616</v>
      </c>
      <c r="D35" s="374">
        <f>SUM('- 25 -'!B35,'- 25 -'!E35,'- 25 -'!H35,'- 26 -'!B35)</f>
        <v>3502700</v>
      </c>
      <c r="E35" s="270">
        <f>D35/'- 3 -'!D35</f>
        <v>0.026877351586022336</v>
      </c>
      <c r="F35" s="374">
        <f>D35/'- 7 -'!F35</f>
        <v>201.05616623138076</v>
      </c>
      <c r="G35" s="374">
        <f>SUM('- 27 -'!B35,'- 27 -'!E35,'- 27 -'!H35,'- 28 -'!B35,'- 28 -'!E35,'- 28 -'!H35,'- 29 -'!B35,'- 29 -'!E35)</f>
        <v>7324020</v>
      </c>
      <c r="H35" s="270">
        <f>G35/'- 3 -'!D35</f>
        <v>0.056199577629559856</v>
      </c>
      <c r="I35" s="374">
        <f>G35/'- 7 -'!F35</f>
        <v>420.40122836724737</v>
      </c>
    </row>
    <row r="36" spans="1:9" ht="13.5" customHeight="1">
      <c r="A36" s="400" t="s">
        <v>363</v>
      </c>
      <c r="B36" s="373">
        <f>SUM('- 24 -'!H36,'- 24 -'!F36,'- 24 -'!D36,'- 24 -'!B36)</f>
        <v>7875</v>
      </c>
      <c r="C36" s="271">
        <f>B36/'- 3 -'!D36</f>
        <v>0.00047353040215508945</v>
      </c>
      <c r="D36" s="373">
        <f>SUM('- 25 -'!B36,'- 25 -'!E36,'- 25 -'!H36,'- 26 -'!B36)</f>
        <v>640050</v>
      </c>
      <c r="E36" s="271">
        <f>D36/'- 3 -'!D36</f>
        <v>0.03848674716182413</v>
      </c>
      <c r="F36" s="373">
        <f>D36/'- 7 -'!F36</f>
        <v>310.7793153678077</v>
      </c>
      <c r="G36" s="373">
        <f>SUM('- 27 -'!B36,'- 27 -'!E36,'- 27 -'!H36,'- 28 -'!B36,'- 28 -'!E36,'- 28 -'!H36,'- 29 -'!B36,'- 29 -'!E36)</f>
        <v>690650</v>
      </c>
      <c r="H36" s="271">
        <f>G36/'- 3 -'!D36</f>
        <v>0.04152936790456032</v>
      </c>
      <c r="I36" s="373">
        <f>G36/'- 7 -'!F36</f>
        <v>335.34838553046853</v>
      </c>
    </row>
    <row r="37" spans="1:9" ht="13.5" customHeight="1">
      <c r="A37" s="399" t="s">
        <v>364</v>
      </c>
      <c r="B37" s="374">
        <f>SUM('- 24 -'!H37,'- 24 -'!F37,'- 24 -'!D37,'- 24 -'!B37)</f>
        <v>0</v>
      </c>
      <c r="C37" s="270">
        <f>B37/'- 3 -'!D37</f>
        <v>0</v>
      </c>
      <c r="D37" s="374">
        <f>SUM('- 25 -'!B37,'- 25 -'!E37,'- 25 -'!H37,'- 26 -'!B37)</f>
        <v>1035447</v>
      </c>
      <c r="E37" s="270">
        <f>D37/'- 3 -'!D37</f>
        <v>0.04051648226778074</v>
      </c>
      <c r="F37" s="374">
        <f>D37/'- 7 -'!F37</f>
        <v>319.87859128822987</v>
      </c>
      <c r="G37" s="374">
        <f>SUM('- 27 -'!B37,'- 27 -'!E37,'- 27 -'!H37,'- 28 -'!B37,'- 28 -'!E37,'- 28 -'!H37,'- 29 -'!B37,'- 29 -'!E37)</f>
        <v>854879</v>
      </c>
      <c r="H37" s="270">
        <f>G37/'- 3 -'!D37</f>
        <v>0.03345095388233114</v>
      </c>
      <c r="I37" s="374">
        <f>G37/'- 7 -'!F37</f>
        <v>264.0960766141489</v>
      </c>
    </row>
    <row r="38" spans="1:9" ht="13.5" customHeight="1">
      <c r="A38" s="400" t="s">
        <v>365</v>
      </c>
      <c r="B38" s="373">
        <f>SUM('- 24 -'!H38,'- 24 -'!F38,'- 24 -'!D38,'- 24 -'!B38)</f>
        <v>782807</v>
      </c>
      <c r="C38" s="271">
        <f>B38/'- 3 -'!D38</f>
        <v>0.011734729136001567</v>
      </c>
      <c r="D38" s="373">
        <f>SUM('- 25 -'!B38,'- 25 -'!E38,'- 25 -'!H38,'- 26 -'!B38)</f>
        <v>2155781</v>
      </c>
      <c r="E38" s="271">
        <f>D38/'- 3 -'!D38</f>
        <v>0.03231640252519279</v>
      </c>
      <c r="F38" s="373">
        <f>D38/'- 7 -'!F38</f>
        <v>251.6377961947006</v>
      </c>
      <c r="G38" s="373">
        <f>SUM('- 27 -'!B38,'- 27 -'!E38,'- 27 -'!H38,'- 28 -'!B38,'- 28 -'!E38,'- 28 -'!H38,'- 29 -'!B38,'- 29 -'!E38)</f>
        <v>3549555</v>
      </c>
      <c r="H38" s="271">
        <f>G38/'- 3 -'!D38</f>
        <v>0.05320987992997002</v>
      </c>
      <c r="I38" s="373">
        <f>G38/'- 7 -'!F38</f>
        <v>414.32881989027663</v>
      </c>
    </row>
    <row r="39" spans="1:9" ht="13.5" customHeight="1">
      <c r="A39" s="399" t="s">
        <v>366</v>
      </c>
      <c r="B39" s="374">
        <f>SUM('- 24 -'!H39,'- 24 -'!F39,'- 24 -'!D39,'- 24 -'!B39)</f>
        <v>57900</v>
      </c>
      <c r="C39" s="270">
        <f>B39/'- 3 -'!D39</f>
        <v>0.0037722086340187546</v>
      </c>
      <c r="D39" s="374">
        <f>SUM('- 25 -'!B39,'- 25 -'!E39,'- 25 -'!H39,'- 26 -'!B39)</f>
        <v>588175</v>
      </c>
      <c r="E39" s="270">
        <f>D39/'- 3 -'!D39</f>
        <v>0.03831984133530192</v>
      </c>
      <c r="F39" s="374">
        <f>D39/'- 7 -'!F39</f>
        <v>333.90576213454443</v>
      </c>
      <c r="G39" s="374">
        <f>SUM('- 27 -'!B39,'- 27 -'!E39,'- 27 -'!H39,'- 28 -'!B39,'- 28 -'!E39,'- 28 -'!H39,'- 29 -'!B39,'- 29 -'!E39)</f>
        <v>607565</v>
      </c>
      <c r="H39" s="270">
        <f>G39/'- 3 -'!D39</f>
        <v>0.039583107750044984</v>
      </c>
      <c r="I39" s="374">
        <f>G39/'- 7 -'!F39</f>
        <v>344.9134260573375</v>
      </c>
    </row>
    <row r="40" spans="1:9" ht="13.5" customHeight="1">
      <c r="A40" s="400" t="s">
        <v>367</v>
      </c>
      <c r="B40" s="373">
        <f>SUM('- 24 -'!H40,'- 24 -'!F40,'- 24 -'!D40,'- 24 -'!B40)</f>
        <v>632906.36</v>
      </c>
      <c r="C40" s="271">
        <f>B40/'- 3 -'!D40</f>
        <v>0.009015635492705745</v>
      </c>
      <c r="D40" s="373">
        <f>SUM('- 25 -'!B40,'- 25 -'!E40,'- 25 -'!H40,'- 26 -'!B40)</f>
        <v>2525420</v>
      </c>
      <c r="E40" s="271">
        <f>D40/'- 3 -'!D40</f>
        <v>0.03597414661149707</v>
      </c>
      <c r="F40" s="373">
        <f>D40/'- 7 -'!F40</f>
        <v>287.73222680238536</v>
      </c>
      <c r="G40" s="373">
        <f>SUM('- 27 -'!B40,'- 27 -'!E40,'- 27 -'!H40,'- 28 -'!B40,'- 28 -'!E40,'- 28 -'!H40,'- 29 -'!B40,'- 29 -'!E40)</f>
        <v>2948604</v>
      </c>
      <c r="H40" s="271">
        <f>G40/'- 3 -'!D40</f>
        <v>0.042002325393497596</v>
      </c>
      <c r="I40" s="373">
        <f>G40/'- 7 -'!F40</f>
        <v>335.9474443373461</v>
      </c>
    </row>
    <row r="41" spans="1:9" ht="13.5" customHeight="1">
      <c r="A41" s="399" t="s">
        <v>368</v>
      </c>
      <c r="B41" s="374">
        <f>SUM('- 24 -'!H41,'- 24 -'!F41,'- 24 -'!D41,'- 24 -'!B41)</f>
        <v>53505</v>
      </c>
      <c r="C41" s="270">
        <f>B41/'- 3 -'!D41</f>
        <v>0.00129915812950658</v>
      </c>
      <c r="D41" s="374">
        <f>SUM('- 25 -'!B41,'- 25 -'!E41,'- 25 -'!H41,'- 26 -'!B41)</f>
        <v>1360716</v>
      </c>
      <c r="E41" s="270">
        <f>D41/'- 3 -'!D41</f>
        <v>0.03303962720025559</v>
      </c>
      <c r="F41" s="374">
        <f>D41/'- 7 -'!F41</f>
        <v>296.7121531275758</v>
      </c>
      <c r="G41" s="374">
        <f>SUM('- 27 -'!B41,'- 27 -'!E41,'- 27 -'!H41,'- 28 -'!B41,'- 28 -'!E41,'- 28 -'!H41,'- 29 -'!B41,'- 29 -'!E41)</f>
        <v>1909062</v>
      </c>
      <c r="H41" s="270">
        <f>G41/'- 3 -'!D41</f>
        <v>0.04635404947261173</v>
      </c>
      <c r="I41" s="374">
        <f>G41/'- 7 -'!F41</f>
        <v>416.2822341135374</v>
      </c>
    </row>
    <row r="42" spans="1:9" ht="13.5" customHeight="1">
      <c r="A42" s="400" t="s">
        <v>369</v>
      </c>
      <c r="B42" s="373">
        <f>SUM('- 24 -'!H42,'- 24 -'!F42,'- 24 -'!D42,'- 24 -'!B42)</f>
        <v>65775</v>
      </c>
      <c r="C42" s="271">
        <f>B42/'- 3 -'!D42</f>
        <v>0.004231709701433339</v>
      </c>
      <c r="D42" s="373">
        <f>SUM('- 25 -'!B42,'- 25 -'!E42,'- 25 -'!H42,'- 26 -'!B42)</f>
        <v>611204</v>
      </c>
      <c r="E42" s="271">
        <f>D42/'- 3 -'!D42</f>
        <v>0.03932250697612866</v>
      </c>
      <c r="F42" s="373">
        <f>D42/'- 7 -'!F42</f>
        <v>334.906301369863</v>
      </c>
      <c r="G42" s="373">
        <f>SUM('- 27 -'!B42,'- 27 -'!E42,'- 27 -'!H42,'- 28 -'!B42,'- 28 -'!E42,'- 28 -'!H42,'- 29 -'!B42,'- 29 -'!E42)</f>
        <v>504216</v>
      </c>
      <c r="H42" s="271">
        <f>G42/'- 3 -'!D42</f>
        <v>0.032439311878645564</v>
      </c>
      <c r="I42" s="373">
        <f>G42/'- 7 -'!F42</f>
        <v>276.2827397260274</v>
      </c>
    </row>
    <row r="43" spans="1:9" ht="13.5" customHeight="1">
      <c r="A43" s="399" t="s">
        <v>370</v>
      </c>
      <c r="B43" s="374">
        <f>SUM('- 24 -'!H43,'- 24 -'!F43,'- 24 -'!D43,'- 24 -'!B43)</f>
        <v>5000</v>
      </c>
      <c r="C43" s="270">
        <f>B43/'- 3 -'!D43</f>
        <v>0.000545935683535497</v>
      </c>
      <c r="D43" s="374">
        <f>SUM('- 25 -'!B43,'- 25 -'!E43,'- 25 -'!H43,'- 26 -'!B43)</f>
        <v>432023</v>
      </c>
      <c r="E43" s="270">
        <f>D43/'- 3 -'!D43</f>
        <v>0.0471713543616112</v>
      </c>
      <c r="F43" s="374">
        <f>D43/'- 7 -'!F43</f>
        <v>368.306052855925</v>
      </c>
      <c r="G43" s="374">
        <f>SUM('- 27 -'!B43,'- 27 -'!E43,'- 27 -'!H43,'- 28 -'!B43,'- 28 -'!E43,'- 28 -'!H43,'- 29 -'!B43,'- 29 -'!E43)</f>
        <v>351040</v>
      </c>
      <c r="H43" s="270">
        <f>G43/'- 3 -'!D43</f>
        <v>0.03832905246966017</v>
      </c>
      <c r="I43" s="374">
        <f>G43/'- 7 -'!F43</f>
        <v>299.26683716965044</v>
      </c>
    </row>
    <row r="44" spans="1:9" ht="13.5" customHeight="1">
      <c r="A44" s="400" t="s">
        <v>371</v>
      </c>
      <c r="B44" s="373">
        <f>SUM('- 24 -'!H44,'- 24 -'!F44,'- 24 -'!D44,'- 24 -'!B44)</f>
        <v>0</v>
      </c>
      <c r="C44" s="271">
        <f>B44/'- 3 -'!D44</f>
        <v>0</v>
      </c>
      <c r="D44" s="373">
        <f>SUM('- 25 -'!B44,'- 25 -'!E44,'- 25 -'!H44,'- 26 -'!B44)</f>
        <v>286484</v>
      </c>
      <c r="E44" s="271">
        <f>D44/'- 3 -'!D44</f>
        <v>0.04040616600090323</v>
      </c>
      <c r="F44" s="373">
        <f>D44/'- 7 -'!F44</f>
        <v>355.6598386095593</v>
      </c>
      <c r="G44" s="373">
        <f>SUM('- 27 -'!B44,'- 27 -'!E44,'- 27 -'!H44,'- 28 -'!B44,'- 28 -'!E44,'- 28 -'!H44,'- 29 -'!B44,'- 29 -'!E44)</f>
        <v>212881</v>
      </c>
      <c r="H44" s="271">
        <f>G44/'- 3 -'!D44</f>
        <v>0.03002508001996021</v>
      </c>
      <c r="I44" s="373">
        <f>G44/'- 7 -'!F44</f>
        <v>264.284295468653</v>
      </c>
    </row>
    <row r="45" spans="1:9" ht="13.5" customHeight="1">
      <c r="A45" s="399" t="s">
        <v>372</v>
      </c>
      <c r="B45" s="374">
        <f>SUM('- 24 -'!H45,'- 24 -'!F45,'- 24 -'!D45,'- 24 -'!B45)</f>
        <v>24000</v>
      </c>
      <c r="C45" s="270">
        <f>B45/'- 3 -'!D45</f>
        <v>0.002266457384510067</v>
      </c>
      <c r="D45" s="374">
        <f>SUM('- 25 -'!B45,'- 25 -'!E45,'- 25 -'!H45,'- 26 -'!B45)</f>
        <v>377532</v>
      </c>
      <c r="E45" s="270">
        <f>D45/'- 3 -'!D45</f>
        <v>0.03565250788703561</v>
      </c>
      <c r="F45" s="374">
        <f>D45/'- 7 -'!F45</f>
        <v>263.27196652719664</v>
      </c>
      <c r="G45" s="374">
        <f>SUM('- 27 -'!B45,'- 27 -'!E45,'- 27 -'!H45,'- 28 -'!B45,'- 28 -'!E45,'- 28 -'!H45,'- 29 -'!B45,'- 29 -'!E45)</f>
        <v>589318</v>
      </c>
      <c r="H45" s="270">
        <f>G45/'- 3 -'!D45</f>
        <v>0.055652672205195985</v>
      </c>
      <c r="I45" s="374">
        <f>G45/'- 7 -'!F45</f>
        <v>410.96094839609486</v>
      </c>
    </row>
    <row r="46" spans="1:9" ht="13.5" customHeight="1">
      <c r="A46" s="400" t="s">
        <v>373</v>
      </c>
      <c r="B46" s="373">
        <f>SUM('- 24 -'!H46,'- 24 -'!F46,'- 24 -'!D46,'- 24 -'!B46)</f>
        <v>5106300</v>
      </c>
      <c r="C46" s="271">
        <f>B46/'- 3 -'!D46</f>
        <v>0.018968114934228415</v>
      </c>
      <c r="D46" s="373">
        <f>SUM('- 25 -'!B46,'- 25 -'!E46,'- 25 -'!H46,'- 26 -'!B46)</f>
        <v>8009100</v>
      </c>
      <c r="E46" s="271">
        <f>D46/'- 3 -'!D46</f>
        <v>0.029750999612190587</v>
      </c>
      <c r="F46" s="373">
        <f>D46/'- 7 -'!F46</f>
        <v>255.53074051622372</v>
      </c>
      <c r="G46" s="373">
        <f>SUM('- 27 -'!B46,'- 27 -'!E46,'- 27 -'!H46,'- 28 -'!B46,'- 28 -'!E46,'- 28 -'!H46,'- 29 -'!B46,'- 29 -'!E46)</f>
        <v>12803800</v>
      </c>
      <c r="H46" s="271">
        <f>G46/'- 3 -'!D46</f>
        <v>0.04756162975047956</v>
      </c>
      <c r="I46" s="373">
        <f>G46/'- 7 -'!F46</f>
        <v>408.5058864818301</v>
      </c>
    </row>
    <row r="47" spans="1:9" ht="13.5" customHeight="1">
      <c r="A47" s="399" t="s">
        <v>377</v>
      </c>
      <c r="B47" s="374">
        <f>SUM('- 24 -'!H47,'- 24 -'!F47,'- 24 -'!D47,'- 24 -'!B47)</f>
        <v>306364</v>
      </c>
      <c r="C47" s="270">
        <f>B47/'- 3 -'!D47</f>
        <v>0.053325600444757135</v>
      </c>
      <c r="D47" s="374">
        <f>SUM('- 25 -'!B47,'- 25 -'!E47,'- 25 -'!H47,'- 26 -'!B47)</f>
        <v>570609</v>
      </c>
      <c r="E47" s="270">
        <f>D47/'- 3 -'!D47</f>
        <v>0.09931998388904187</v>
      </c>
      <c r="F47" s="374">
        <f>D47/'- 7 -'!F47</f>
        <v>883.295665634675</v>
      </c>
      <c r="G47" s="374">
        <f>SUM('- 27 -'!B47,'- 27 -'!E47,'- 27 -'!H47,'- 28 -'!B47,'- 28 -'!E47,'- 28 -'!H47,'- 29 -'!B47,'- 29 -'!E47)</f>
        <v>705328</v>
      </c>
      <c r="H47" s="270">
        <f>G47/'- 3 -'!D47</f>
        <v>0.12276912140623461</v>
      </c>
      <c r="I47" s="374">
        <f>G47/'- 7 -'!F47</f>
        <v>1091.8390092879256</v>
      </c>
    </row>
    <row r="48" spans="1:9" ht="4.5" customHeight="1">
      <c r="A48" s="401"/>
      <c r="B48" s="312"/>
      <c r="C48" s="159"/>
      <c r="D48" s="312"/>
      <c r="E48" s="159"/>
      <c r="F48" s="312"/>
      <c r="G48" s="312"/>
      <c r="H48" s="159"/>
      <c r="I48" s="312"/>
    </row>
    <row r="49" spans="1:9" ht="13.5" customHeight="1">
      <c r="A49" s="395" t="s">
        <v>374</v>
      </c>
      <c r="B49" s="375">
        <f>SUM(B11:B47)</f>
        <v>10332871.36</v>
      </c>
      <c r="C49" s="79">
        <f>B49/'- 3 -'!D49</f>
        <v>0.0070709684517075</v>
      </c>
      <c r="D49" s="375">
        <f>SUM(D11:D47)</f>
        <v>50178287</v>
      </c>
      <c r="E49" s="79">
        <f>D49/'- 3 -'!D49</f>
        <v>0.03433789814816049</v>
      </c>
      <c r="F49" s="375">
        <f>D49/'- 7 -'!F49</f>
        <v>281.5748427128041</v>
      </c>
      <c r="G49" s="375">
        <f>SUM(G11:G47)</f>
        <v>74414974</v>
      </c>
      <c r="H49" s="79">
        <f>G49/'- 3 -'!D49</f>
        <v>0.05092349601153206</v>
      </c>
      <c r="I49" s="375">
        <f>G49/'- 7 -'!F49</f>
        <v>417.5787148638097</v>
      </c>
    </row>
    <row r="50" spans="1:9" ht="4.5" customHeight="1">
      <c r="A50" s="401" t="s">
        <v>21</v>
      </c>
      <c r="B50" s="312"/>
      <c r="C50" s="159"/>
      <c r="D50" s="312"/>
      <c r="E50" s="159"/>
      <c r="F50" s="9"/>
      <c r="G50" s="312"/>
      <c r="H50" s="159"/>
      <c r="I50" s="312"/>
    </row>
    <row r="51" spans="1:9" ht="13.5" customHeight="1">
      <c r="A51" s="400" t="s">
        <v>375</v>
      </c>
      <c r="B51" s="373">
        <f>SUM('- 24 -'!H51,'- 24 -'!F51,'- 24 -'!D51,'- 24 -'!B51)</f>
        <v>500</v>
      </c>
      <c r="C51" s="271">
        <f>B51/'- 3 -'!D51</f>
        <v>0.00034203609985812344</v>
      </c>
      <c r="D51" s="373">
        <f>SUM('- 25 -'!B51,'- 25 -'!E51,'- 25 -'!H51,'- 26 -'!B51)</f>
        <v>70400</v>
      </c>
      <c r="E51" s="271">
        <f>D51/'- 3 -'!D51</f>
        <v>0.048158682860023776</v>
      </c>
      <c r="F51" s="8">
        <f>D51/'- 7 -'!F51</f>
        <v>495.77464788732397</v>
      </c>
      <c r="G51" s="373">
        <f>SUM('- 27 -'!B51,'- 27 -'!E51,'- 27 -'!H51,'- 28 -'!B51,'- 28 -'!E51,'- 28 -'!H51,'- 29 -'!B51,'- 29 -'!E51)</f>
        <v>39747</v>
      </c>
      <c r="H51" s="271">
        <f>G51/'- 3 -'!D51</f>
        <v>0.027189817722121663</v>
      </c>
      <c r="I51" s="373">
        <f>G51/'- 7 -'!F51</f>
        <v>279.90845070422534</v>
      </c>
    </row>
    <row r="52" spans="1:9" ht="13.5" customHeight="1">
      <c r="A52" s="399" t="s">
        <v>376</v>
      </c>
      <c r="B52" s="374">
        <f>SUM('- 24 -'!H52,'- 24 -'!F52,'- 24 -'!D52,'- 24 -'!B52)</f>
        <v>8500</v>
      </c>
      <c r="C52" s="270">
        <f>B52/'- 3 -'!D52</f>
        <v>0.003448114996663442</v>
      </c>
      <c r="D52" s="374">
        <f>SUM('- 25 -'!B52,'- 25 -'!E52,'- 25 -'!H52,'- 26 -'!B52)</f>
        <v>128458</v>
      </c>
      <c r="E52" s="270">
        <f>D52/'- 3 -'!D52</f>
        <v>0.052110347793104986</v>
      </c>
      <c r="F52" s="7">
        <f>D52/'- 7 -'!F52</f>
        <v>537.4811715481171</v>
      </c>
      <c r="G52" s="374">
        <f>SUM('- 27 -'!B52,'- 27 -'!E52,'- 27 -'!H52,'- 28 -'!B52,'- 28 -'!E52,'- 28 -'!H52,'- 29 -'!B52,'- 29 -'!E52)</f>
        <v>121759</v>
      </c>
      <c r="H52" s="270">
        <f>G52/'- 3 -'!D52</f>
        <v>0.04939282751514635</v>
      </c>
      <c r="I52" s="374">
        <f>G52/'- 7 -'!F52</f>
        <v>509.45188284518827</v>
      </c>
    </row>
    <row r="53" ht="49.5" customHeight="1"/>
    <row r="54" spans="1:9" ht="15" customHeight="1">
      <c r="A54" s="3"/>
      <c r="B54" s="9"/>
      <c r="C54" s="9"/>
      <c r="D54" s="9"/>
      <c r="E54" s="62"/>
      <c r="F54" s="9"/>
      <c r="G54" s="9"/>
      <c r="H54" s="9"/>
      <c r="I54" s="9"/>
    </row>
    <row r="55" spans="1:8" ht="14.25" customHeight="1">
      <c r="A55" s="3"/>
      <c r="B55" s="122"/>
      <c r="C55" s="122"/>
      <c r="D55" s="122"/>
      <c r="E55" s="122"/>
      <c r="F55" s="122"/>
      <c r="G55" s="122"/>
      <c r="H55" s="122"/>
    </row>
    <row r="56" spans="1:9" ht="14.25" customHeight="1">
      <c r="A56" s="3"/>
      <c r="B56" s="9"/>
      <c r="C56" s="9"/>
      <c r="D56" s="9"/>
      <c r="E56" s="9"/>
      <c r="F56" s="9"/>
      <c r="G56" s="9"/>
      <c r="H56" s="9"/>
      <c r="I56" s="9"/>
    </row>
    <row r="57" spans="1:9" ht="14.25" customHeight="1">
      <c r="A57" s="3"/>
      <c r="B57" s="9"/>
      <c r="C57" s="9"/>
      <c r="D57" s="9"/>
      <c r="E57" s="9"/>
      <c r="F57" s="9"/>
      <c r="G57" s="9"/>
      <c r="H57" s="9"/>
      <c r="I57" s="9"/>
    </row>
    <row r="58" spans="1:9" ht="14.25" customHeight="1">
      <c r="A58" s="3"/>
      <c r="B58" s="9"/>
      <c r="C58" s="9"/>
      <c r="D58" s="9"/>
      <c r="E58" s="9"/>
      <c r="F58" s="9"/>
      <c r="G58" s="9"/>
      <c r="H58" s="9"/>
      <c r="I58" s="9"/>
    </row>
    <row r="59" spans="2:9" ht="14.25" customHeight="1">
      <c r="B59" s="9"/>
      <c r="C59" s="9"/>
      <c r="D59" s="9"/>
      <c r="E59" s="9"/>
      <c r="F59" s="9"/>
      <c r="G59" s="9"/>
      <c r="H59" s="9"/>
      <c r="I59" s="9"/>
    </row>
    <row r="60" ht="14.25"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Roman,Bold"&amp;11&amp;A</oddHeader>
  </headerFooter>
</worksheet>
</file>

<file path=xl/worksheets/sheet13.xml><?xml version="1.0" encoding="utf-8"?>
<worksheet xmlns="http://schemas.openxmlformats.org/spreadsheetml/2006/main" xmlns:r="http://schemas.openxmlformats.org/officeDocument/2006/relationships">
  <sheetPr codeName="Sheet12">
    <pageSetUpPr fitToPage="1"/>
  </sheetPr>
  <dimension ref="A1:J59"/>
  <sheetViews>
    <sheetView showGridLines="0" showZeros="0" workbookViewId="0" topLeftCell="A1">
      <selection activeCell="A1" sqref="A1"/>
    </sheetView>
  </sheetViews>
  <sheetFormatPr defaultColWidth="15.83203125" defaultRowHeight="12"/>
  <cols>
    <col min="1" max="1" width="33.83203125" style="66" customWidth="1"/>
    <col min="2" max="2" width="15.83203125" style="66" customWidth="1"/>
    <col min="3" max="3" width="7.83203125" style="66" customWidth="1"/>
    <col min="4" max="4" width="9.83203125" style="66" customWidth="1"/>
    <col min="5" max="5" width="15.83203125" style="66" customWidth="1"/>
    <col min="6" max="6" width="7.83203125" style="66" customWidth="1"/>
    <col min="7" max="7" width="9.83203125" style="66" customWidth="1"/>
    <col min="8" max="8" width="15.83203125" style="66" customWidth="1"/>
    <col min="9" max="9" width="7.83203125" style="66" customWidth="1"/>
    <col min="10" max="10" width="9.83203125" style="66" customWidth="1"/>
    <col min="11" max="16384" width="15.83203125" style="66" customWidth="1"/>
  </cols>
  <sheetData>
    <row r="1" spans="1:10" ht="6.75" customHeight="1">
      <c r="A1" s="11"/>
      <c r="B1" s="42"/>
      <c r="C1" s="42"/>
      <c r="D1" s="42"/>
      <c r="E1" s="42"/>
      <c r="F1" s="42"/>
      <c r="G1" s="42"/>
      <c r="H1" s="42"/>
      <c r="I1" s="42"/>
      <c r="J1" s="42"/>
    </row>
    <row r="2" spans="1:10" ht="15.75" customHeight="1">
      <c r="A2" s="328"/>
      <c r="B2" s="372" t="s">
        <v>19</v>
      </c>
      <c r="C2" s="43"/>
      <c r="D2" s="43"/>
      <c r="E2" s="43"/>
      <c r="F2" s="43"/>
      <c r="G2" s="43"/>
      <c r="H2" s="44"/>
      <c r="I2" s="44"/>
      <c r="J2" s="333" t="s">
        <v>23</v>
      </c>
    </row>
    <row r="3" spans="1:10" ht="15.75" customHeight="1">
      <c r="A3" s="329"/>
      <c r="B3" s="507" t="s">
        <v>564</v>
      </c>
      <c r="C3" s="46"/>
      <c r="D3" s="46"/>
      <c r="E3" s="46"/>
      <c r="F3" s="46"/>
      <c r="G3" s="46"/>
      <c r="H3" s="47"/>
      <c r="I3" s="47"/>
      <c r="J3" s="48"/>
    </row>
    <row r="4" spans="1:10" ht="15.75" customHeight="1">
      <c r="A4" s="9"/>
      <c r="B4" s="42"/>
      <c r="C4" s="42"/>
      <c r="D4" s="42"/>
      <c r="E4" s="42"/>
      <c r="F4" s="42"/>
      <c r="G4" s="42"/>
      <c r="H4" s="42"/>
      <c r="I4" s="42"/>
      <c r="J4" s="42"/>
    </row>
    <row r="5" spans="1:10" ht="15.75" customHeight="1">
      <c r="A5" s="9"/>
      <c r="B5" s="42"/>
      <c r="C5" s="42"/>
      <c r="D5" s="42"/>
      <c r="E5" s="42"/>
      <c r="F5" s="42"/>
      <c r="G5" s="42"/>
      <c r="H5" s="42"/>
      <c r="I5" s="42"/>
      <c r="J5" s="42"/>
    </row>
    <row r="6" spans="1:10" ht="15.75" customHeight="1">
      <c r="A6" s="9"/>
      <c r="B6" s="52" t="s">
        <v>49</v>
      </c>
      <c r="C6" s="50"/>
      <c r="D6" s="51"/>
      <c r="E6" s="52" t="s">
        <v>50</v>
      </c>
      <c r="F6" s="50"/>
      <c r="G6" s="51"/>
      <c r="H6" s="52" t="s">
        <v>21</v>
      </c>
      <c r="I6" s="50"/>
      <c r="J6" s="51"/>
    </row>
    <row r="7" spans="1:10" ht="15.75" customHeight="1">
      <c r="A7" s="9"/>
      <c r="B7" s="53" t="s">
        <v>84</v>
      </c>
      <c r="C7" s="54"/>
      <c r="D7" s="55"/>
      <c r="E7" s="53" t="s">
        <v>85</v>
      </c>
      <c r="F7" s="54"/>
      <c r="G7" s="55"/>
      <c r="H7" s="53" t="s">
        <v>86</v>
      </c>
      <c r="I7" s="54"/>
      <c r="J7" s="55"/>
    </row>
    <row r="8" spans="1:10" ht="15.75" customHeight="1">
      <c r="A8" s="303"/>
      <c r="B8" s="58"/>
      <c r="C8" s="57"/>
      <c r="D8" s="57" t="s">
        <v>93</v>
      </c>
      <c r="E8" s="58"/>
      <c r="F8" s="57"/>
      <c r="G8" s="57" t="s">
        <v>93</v>
      </c>
      <c r="H8" s="58"/>
      <c r="I8" s="57"/>
      <c r="J8" s="57" t="s">
        <v>93</v>
      </c>
    </row>
    <row r="9" spans="1:10" ht="15.75" customHeight="1">
      <c r="A9" s="304" t="s">
        <v>118</v>
      </c>
      <c r="B9" s="60" t="s">
        <v>119</v>
      </c>
      <c r="C9" s="60" t="s">
        <v>120</v>
      </c>
      <c r="D9" s="60" t="s">
        <v>121</v>
      </c>
      <c r="E9" s="60" t="s">
        <v>119</v>
      </c>
      <c r="F9" s="60" t="s">
        <v>120</v>
      </c>
      <c r="G9" s="60" t="s">
        <v>121</v>
      </c>
      <c r="H9" s="60" t="s">
        <v>119</v>
      </c>
      <c r="I9" s="60" t="s">
        <v>120</v>
      </c>
      <c r="J9" s="60" t="s">
        <v>121</v>
      </c>
    </row>
    <row r="10" spans="1:10" ht="4.5" customHeight="1">
      <c r="A10" s="61"/>
      <c r="B10" s="9"/>
      <c r="C10" s="9"/>
      <c r="D10" s="9"/>
      <c r="E10" s="9"/>
      <c r="F10" s="9"/>
      <c r="G10" s="9"/>
      <c r="H10" s="9"/>
      <c r="I10" s="9"/>
      <c r="J10" s="9"/>
    </row>
    <row r="11" spans="1:10" ht="13.5" customHeight="1">
      <c r="A11" s="399" t="s">
        <v>339</v>
      </c>
      <c r="B11" s="374">
        <f>SUM('- 31 -'!D11,'- 31 -'!B11,'- 30 -'!F11,'- 30 -'!D11,'- 30 -'!B11)</f>
        <v>836590</v>
      </c>
      <c r="C11" s="270">
        <f>B11/'- 3 -'!D11</f>
        <v>0.07222425389537356</v>
      </c>
      <c r="D11" s="374">
        <f>B11/'- 7 -'!F11</f>
        <v>541.4822006472492</v>
      </c>
      <c r="E11" s="374">
        <f>SUM('- 33 -'!D11,'- 33 -'!B11,'- 32 -'!F11,'- 32 -'!D11,'- 32 -'!B11)</f>
        <v>1337258</v>
      </c>
      <c r="F11" s="270">
        <f>E11/'- 3 -'!D11</f>
        <v>0.11544778364027714</v>
      </c>
      <c r="G11" s="374">
        <f>E11/'- 7 -'!F11</f>
        <v>865.5391585760518</v>
      </c>
      <c r="H11" s="374">
        <f>SUM('- 34 -'!B11,'- 34 -'!D11)</f>
        <v>215000</v>
      </c>
      <c r="I11" s="270">
        <f>H11/'- 3 -'!D11</f>
        <v>0.018561319866966273</v>
      </c>
      <c r="J11" s="374">
        <f>H11/'- 7 -'!F11</f>
        <v>139.15857605177993</v>
      </c>
    </row>
    <row r="12" spans="1:10" ht="13.5" customHeight="1">
      <c r="A12" s="400" t="s">
        <v>340</v>
      </c>
      <c r="B12" s="373">
        <f>SUM('- 31 -'!D12,'- 31 -'!B12,'- 30 -'!F12,'- 30 -'!D12,'- 30 -'!B12)</f>
        <v>1604132</v>
      </c>
      <c r="C12" s="271">
        <f>B12/'- 3 -'!D12</f>
        <v>0.07996914362338191</v>
      </c>
      <c r="D12" s="373">
        <f>B12/'- 7 -'!F12</f>
        <v>704.6174119300712</v>
      </c>
      <c r="E12" s="373">
        <f>SUM('- 33 -'!D12,'- 33 -'!B12,'- 32 -'!F12,'- 32 -'!D12,'- 32 -'!B12)</f>
        <v>2328283</v>
      </c>
      <c r="F12" s="271">
        <f>E12/'- 3 -'!D12</f>
        <v>0.11606949903304623</v>
      </c>
      <c r="G12" s="373">
        <f>E12/'- 7 -'!F12</f>
        <v>1022.7018360713345</v>
      </c>
      <c r="H12" s="373">
        <f>SUM('- 34 -'!B12,'- 34 -'!D12)</f>
        <v>367000</v>
      </c>
      <c r="I12" s="271">
        <f>H12/'- 3 -'!D12</f>
        <v>0.018295673741176636</v>
      </c>
      <c r="J12" s="373">
        <f>H12/'- 7 -'!F12</f>
        <v>161.20530615830626</v>
      </c>
    </row>
    <row r="13" spans="1:10" ht="13.5" customHeight="1">
      <c r="A13" s="399" t="s">
        <v>341</v>
      </c>
      <c r="B13" s="374">
        <f>SUM('- 31 -'!D13,'- 31 -'!B13,'- 30 -'!F13,'- 30 -'!D13,'- 30 -'!B13)</f>
        <v>1341300</v>
      </c>
      <c r="C13" s="270">
        <f>B13/'- 3 -'!D13</f>
        <v>0.02724558196221816</v>
      </c>
      <c r="D13" s="374">
        <f>B13/'- 7 -'!F13</f>
        <v>188.6763257842172</v>
      </c>
      <c r="E13" s="374">
        <f>SUM('- 33 -'!D13,'- 33 -'!B13,'- 32 -'!F13,'- 32 -'!D13,'- 32 -'!B13)</f>
        <v>5039400</v>
      </c>
      <c r="F13" s="270">
        <f>E13/'- 3 -'!D13</f>
        <v>0.10236441194393663</v>
      </c>
      <c r="G13" s="374">
        <f>E13/'- 7 -'!F13</f>
        <v>708.8760725840484</v>
      </c>
      <c r="H13" s="374">
        <f>SUM('- 34 -'!B13,'- 34 -'!D13)</f>
        <v>850700</v>
      </c>
      <c r="I13" s="270">
        <f>H13/'- 3 -'!D13</f>
        <v>0.017280113751777373</v>
      </c>
      <c r="J13" s="374">
        <f>H13/'- 7 -'!F13</f>
        <v>119.66521311014208</v>
      </c>
    </row>
    <row r="14" spans="1:10" ht="13.5" customHeight="1">
      <c r="A14" s="400" t="s">
        <v>378</v>
      </c>
      <c r="B14" s="373">
        <f>SUM('- 31 -'!D14,'- 31 -'!B14,'- 30 -'!F14,'- 30 -'!D14,'- 30 -'!B14)</f>
        <v>3923902</v>
      </c>
      <c r="C14" s="271">
        <f>B14/'- 3 -'!D14</f>
        <v>0.08818145499933357</v>
      </c>
      <c r="D14" s="373">
        <f>B14/'- 7 -'!F14</f>
        <v>903.2923572744015</v>
      </c>
      <c r="E14" s="373">
        <f>SUM('- 33 -'!D14,'- 33 -'!B14,'- 32 -'!F14,'- 32 -'!D14,'- 32 -'!B14)</f>
        <v>4853478</v>
      </c>
      <c r="F14" s="271">
        <f>E14/'- 3 -'!D14</f>
        <v>0.10907172295517459</v>
      </c>
      <c r="G14" s="373">
        <f>E14/'- 7 -'!F14</f>
        <v>1117.2831491712707</v>
      </c>
      <c r="H14" s="373">
        <f>SUM('- 34 -'!B14,'- 34 -'!D14)</f>
        <v>716578</v>
      </c>
      <c r="I14" s="271">
        <f>H14/'- 3 -'!D14</f>
        <v>0.016103585324126965</v>
      </c>
      <c r="J14" s="373">
        <f>H14/'- 7 -'!F14</f>
        <v>164.95810313075506</v>
      </c>
    </row>
    <row r="15" spans="1:10" ht="13.5" customHeight="1">
      <c r="A15" s="399" t="s">
        <v>342</v>
      </c>
      <c r="B15" s="374">
        <f>SUM('- 31 -'!D15,'- 31 -'!B15,'- 30 -'!F15,'- 30 -'!D15,'- 30 -'!B15)</f>
        <v>955750</v>
      </c>
      <c r="C15" s="270">
        <f>B15/'- 3 -'!D15</f>
        <v>0.07082305691950715</v>
      </c>
      <c r="D15" s="374">
        <f>B15/'- 7 -'!F15</f>
        <v>584.0207760464406</v>
      </c>
      <c r="E15" s="374">
        <f>SUM('- 33 -'!D15,'- 33 -'!B15,'- 32 -'!F15,'- 32 -'!D15,'- 32 -'!B15)</f>
        <v>1678950</v>
      </c>
      <c r="F15" s="270">
        <f>E15/'- 3 -'!D15</f>
        <v>0.12441367660476747</v>
      </c>
      <c r="G15" s="374">
        <f>E15/'- 7 -'!F15</f>
        <v>1025.9395050412465</v>
      </c>
      <c r="H15" s="374">
        <f>SUM('- 34 -'!B15,'- 34 -'!D15)</f>
        <v>250000</v>
      </c>
      <c r="I15" s="270">
        <f>H15/'- 3 -'!D15</f>
        <v>0.018525518419960016</v>
      </c>
      <c r="J15" s="374">
        <f>H15/'- 7 -'!F15</f>
        <v>152.7650473571647</v>
      </c>
    </row>
    <row r="16" spans="1:10" ht="13.5" customHeight="1">
      <c r="A16" s="400" t="s">
        <v>343</v>
      </c>
      <c r="B16" s="373">
        <f>SUM('- 31 -'!D16,'- 31 -'!B16,'- 30 -'!F16,'- 30 -'!D16,'- 30 -'!B16)</f>
        <v>191277</v>
      </c>
      <c r="C16" s="271">
        <f>B16/'- 3 -'!D16</f>
        <v>0.017455999978097523</v>
      </c>
      <c r="D16" s="373">
        <f>B16/'- 7 -'!F16</f>
        <v>139.72023374726078</v>
      </c>
      <c r="E16" s="373">
        <f>SUM('- 33 -'!D16,'- 33 -'!B16,'- 32 -'!F16,'- 32 -'!D16,'- 32 -'!B16)</f>
        <v>1687076</v>
      </c>
      <c r="F16" s="271">
        <f>E16/'- 3 -'!D16</f>
        <v>0.15396309341451853</v>
      </c>
      <c r="G16" s="373">
        <f>E16/'- 7 -'!F16</f>
        <v>1232.3418553688823</v>
      </c>
      <c r="H16" s="373">
        <f>SUM('- 34 -'!B16,'- 34 -'!D16)</f>
        <v>230000</v>
      </c>
      <c r="I16" s="271">
        <f>H16/'- 3 -'!D16</f>
        <v>0.020989873298736545</v>
      </c>
      <c r="J16" s="373">
        <f>H16/'- 7 -'!F16</f>
        <v>168.00584368151937</v>
      </c>
    </row>
    <row r="17" spans="1:10" ht="13.5" customHeight="1">
      <c r="A17" s="399" t="s">
        <v>344</v>
      </c>
      <c r="B17" s="374">
        <f>SUM('- 31 -'!D17,'- 31 -'!B17,'- 30 -'!F17,'- 30 -'!D17,'- 30 -'!B17)</f>
        <v>1110300</v>
      </c>
      <c r="C17" s="270">
        <f>B17/'- 3 -'!D17</f>
        <v>0.08614149191974496</v>
      </c>
      <c r="D17" s="374">
        <f>B17/'- 7 -'!F17</f>
        <v>720.7400194741967</v>
      </c>
      <c r="E17" s="374">
        <f>SUM('- 33 -'!D17,'- 33 -'!B17,'- 32 -'!F17,'- 32 -'!D17,'- 32 -'!B17)</f>
        <v>1495620</v>
      </c>
      <c r="F17" s="270">
        <f>E17/'- 3 -'!D17</f>
        <v>0.11603615072053405</v>
      </c>
      <c r="G17" s="374">
        <f>E17/'- 7 -'!F17</f>
        <v>970.8666017526778</v>
      </c>
      <c r="H17" s="374">
        <f>SUM('- 34 -'!B17,'- 34 -'!D17)</f>
        <v>281000</v>
      </c>
      <c r="I17" s="270">
        <f>H17/'- 3 -'!D17</f>
        <v>0.02180109810812243</v>
      </c>
      <c r="J17" s="374">
        <f>H17/'- 7 -'!F17</f>
        <v>182.40830899058747</v>
      </c>
    </row>
    <row r="18" spans="1:10" ht="13.5" customHeight="1">
      <c r="A18" s="400" t="s">
        <v>345</v>
      </c>
      <c r="B18" s="373">
        <f>SUM('- 31 -'!D18,'- 31 -'!B18,'- 30 -'!F18,'- 30 -'!D18,'- 30 -'!B18)</f>
        <v>5693468</v>
      </c>
      <c r="C18" s="271">
        <f>B18/'- 3 -'!D18</f>
        <v>0.0717033700735566</v>
      </c>
      <c r="D18" s="373">
        <f>B18/'- 7 -'!F18</f>
        <v>943.0955772734802</v>
      </c>
      <c r="E18" s="373">
        <f>SUM('- 33 -'!D18,'- 33 -'!B18,'- 32 -'!F18,'- 32 -'!D18,'- 32 -'!B18)</f>
        <v>14572255</v>
      </c>
      <c r="F18" s="271">
        <f>E18/'- 3 -'!D18</f>
        <v>0.18352255480688318</v>
      </c>
      <c r="G18" s="373">
        <f>E18/'- 7 -'!F18</f>
        <v>2413.8239191651483</v>
      </c>
      <c r="H18" s="373">
        <f>SUM('- 34 -'!B18,'- 34 -'!D18)</f>
        <v>1200000</v>
      </c>
      <c r="I18" s="271">
        <f>H18/'- 3 -'!D18</f>
        <v>0.015112765029726683</v>
      </c>
      <c r="J18" s="373">
        <f>H18/'- 7 -'!F18</f>
        <v>198.77422560874606</v>
      </c>
    </row>
    <row r="19" spans="1:10" ht="13.5" customHeight="1">
      <c r="A19" s="399" t="s">
        <v>346</v>
      </c>
      <c r="B19" s="374">
        <f>SUM('- 31 -'!D19,'- 31 -'!B19,'- 30 -'!F19,'- 30 -'!D19,'- 30 -'!B19)</f>
        <v>706900</v>
      </c>
      <c r="C19" s="270">
        <f>B19/'- 3 -'!D19</f>
        <v>0.036101737546139004</v>
      </c>
      <c r="D19" s="374">
        <f>B19/'- 7 -'!F19</f>
        <v>231.7704918032787</v>
      </c>
      <c r="E19" s="374">
        <f>SUM('- 33 -'!D19,'- 33 -'!B19,'- 32 -'!F19,'- 32 -'!D19,'- 32 -'!B19)</f>
        <v>1698125</v>
      </c>
      <c r="F19" s="270">
        <f>E19/'- 3 -'!D19</f>
        <v>0.08672409544566034</v>
      </c>
      <c r="G19" s="374">
        <f>E19/'- 7 -'!F19</f>
        <v>556.7622950819672</v>
      </c>
      <c r="H19" s="374">
        <f>SUM('- 34 -'!B19,'- 34 -'!D19)</f>
        <v>340000</v>
      </c>
      <c r="I19" s="270">
        <f>H19/'- 3 -'!D19</f>
        <v>0.017363970527213553</v>
      </c>
      <c r="J19" s="374">
        <f>H19/'- 7 -'!F19</f>
        <v>111.47540983606558</v>
      </c>
    </row>
    <row r="20" spans="1:10" ht="13.5" customHeight="1">
      <c r="A20" s="400" t="s">
        <v>347</v>
      </c>
      <c r="B20" s="373">
        <f>SUM('- 31 -'!D20,'- 31 -'!B20,'- 30 -'!F20,'- 30 -'!D20,'- 30 -'!B20)</f>
        <v>2095627</v>
      </c>
      <c r="C20" s="271">
        <f>B20/'- 3 -'!D20</f>
        <v>0.053932283480859405</v>
      </c>
      <c r="D20" s="373">
        <f>B20/'- 7 -'!F20</f>
        <v>323.74895720685925</v>
      </c>
      <c r="E20" s="373">
        <f>SUM('- 33 -'!D20,'- 33 -'!B20,'- 32 -'!F20,'- 32 -'!D20,'- 32 -'!B20)</f>
        <v>4428426</v>
      </c>
      <c r="F20" s="271">
        <f>E20/'- 3 -'!D20</f>
        <v>0.11396833807066253</v>
      </c>
      <c r="G20" s="373">
        <f>E20/'- 7 -'!F20</f>
        <v>684.1381121581956</v>
      </c>
      <c r="H20" s="373">
        <f>SUM('- 34 -'!B20,'- 34 -'!D20)</f>
        <v>763140</v>
      </c>
      <c r="I20" s="271">
        <f>H20/'- 3 -'!D20</f>
        <v>0.019639889548847694</v>
      </c>
      <c r="J20" s="373">
        <f>H20/'- 7 -'!F20</f>
        <v>117.89587517379886</v>
      </c>
    </row>
    <row r="21" spans="1:10" ht="13.5" customHeight="1">
      <c r="A21" s="399" t="s">
        <v>348</v>
      </c>
      <c r="B21" s="374">
        <f>SUM('- 31 -'!D21,'- 31 -'!B21,'- 30 -'!F21,'- 30 -'!D21,'- 30 -'!B21)</f>
        <v>1753000</v>
      </c>
      <c r="C21" s="270">
        <f>B21/'- 3 -'!D21</f>
        <v>0.07012575031152554</v>
      </c>
      <c r="D21" s="374">
        <f>B21/'- 7 -'!F21</f>
        <v>529.6872639371506</v>
      </c>
      <c r="E21" s="374">
        <f>SUM('- 33 -'!D21,'- 33 -'!B21,'- 32 -'!F21,'- 32 -'!D21,'- 32 -'!B21)</f>
        <v>2705000</v>
      </c>
      <c r="F21" s="270">
        <f>E21/'- 3 -'!D21</f>
        <v>0.10820887312759646</v>
      </c>
      <c r="G21" s="374">
        <f>E21/'- 7 -'!F21</f>
        <v>817.3440096691343</v>
      </c>
      <c r="H21" s="374">
        <f>SUM('- 34 -'!B21,'- 34 -'!D21)</f>
        <v>530000</v>
      </c>
      <c r="I21" s="270">
        <f>H21/'- 3 -'!D21</f>
        <v>0.02120173854256049</v>
      </c>
      <c r="J21" s="374">
        <f>H21/'- 7 -'!F21</f>
        <v>160.14503701465478</v>
      </c>
    </row>
    <row r="22" spans="1:10" ht="13.5" customHeight="1">
      <c r="A22" s="400" t="s">
        <v>349</v>
      </c>
      <c r="B22" s="373">
        <f>SUM('- 31 -'!D22,'- 31 -'!B22,'- 30 -'!F22,'- 30 -'!D22,'- 30 -'!B22)</f>
        <v>415207</v>
      </c>
      <c r="C22" s="271">
        <f>B22/'- 3 -'!D22</f>
        <v>0.032479595382405586</v>
      </c>
      <c r="D22" s="373">
        <f>B22/'- 7 -'!F22</f>
        <v>240.76949840533487</v>
      </c>
      <c r="E22" s="373">
        <f>SUM('- 33 -'!D22,'- 33 -'!B22,'- 32 -'!F22,'- 32 -'!D22,'- 32 -'!B22)</f>
        <v>1645165</v>
      </c>
      <c r="F22" s="271">
        <f>E22/'- 3 -'!D22</f>
        <v>0.12869314230563378</v>
      </c>
      <c r="G22" s="373">
        <f>E22/'- 7 -'!F22</f>
        <v>953.9953609741954</v>
      </c>
      <c r="H22" s="373">
        <f>SUM('- 34 -'!B22,'- 34 -'!D22)</f>
        <v>240000</v>
      </c>
      <c r="I22" s="271">
        <f>H22/'- 3 -'!D22</f>
        <v>0.01877401607337386</v>
      </c>
      <c r="J22" s="373">
        <f>H22/'- 7 -'!F22</f>
        <v>139.17077413743115</v>
      </c>
    </row>
    <row r="23" spans="1:10" ht="13.5" customHeight="1">
      <c r="A23" s="399" t="s">
        <v>350</v>
      </c>
      <c r="B23" s="374">
        <f>SUM('- 31 -'!D23,'- 31 -'!B23,'- 30 -'!F23,'- 30 -'!D23,'- 30 -'!B23)</f>
        <v>1234600</v>
      </c>
      <c r="C23" s="270">
        <f>B23/'- 3 -'!D23</f>
        <v>0.1130785417759083</v>
      </c>
      <c r="D23" s="374">
        <f>B23/'- 7 -'!F23</f>
        <v>935.3030303030303</v>
      </c>
      <c r="E23" s="374">
        <f>SUM('- 33 -'!D23,'- 33 -'!B23,'- 32 -'!F23,'- 32 -'!D23,'- 32 -'!B23)</f>
        <v>1058550</v>
      </c>
      <c r="F23" s="270">
        <f>E23/'- 3 -'!D23</f>
        <v>0.09695390441996414</v>
      </c>
      <c r="G23" s="374">
        <f>E23/'- 7 -'!F23</f>
        <v>801.9318181818181</v>
      </c>
      <c r="H23" s="374">
        <f>SUM('- 34 -'!B23,'- 34 -'!D23)</f>
        <v>195000</v>
      </c>
      <c r="I23" s="270">
        <f>H23/'- 3 -'!D23</f>
        <v>0.01786029130593076</v>
      </c>
      <c r="J23" s="374">
        <f>H23/'- 7 -'!F23</f>
        <v>147.72727272727272</v>
      </c>
    </row>
    <row r="24" spans="1:10" ht="13.5" customHeight="1">
      <c r="A24" s="400" t="s">
        <v>351</v>
      </c>
      <c r="B24" s="373">
        <f>SUM('- 31 -'!D24,'- 31 -'!B24,'- 30 -'!F24,'- 30 -'!D24,'- 30 -'!B24)</f>
        <v>1871610</v>
      </c>
      <c r="C24" s="271">
        <f>B24/'- 3 -'!D24</f>
        <v>0.05132523905693805</v>
      </c>
      <c r="D24" s="373">
        <f>B24/'- 7 -'!F24</f>
        <v>406.7833079765268</v>
      </c>
      <c r="E24" s="373">
        <f>SUM('- 33 -'!D24,'- 33 -'!B24,'- 32 -'!F24,'- 32 -'!D24,'- 32 -'!B24)</f>
        <v>4154665</v>
      </c>
      <c r="F24" s="271">
        <f>E24/'- 3 -'!D24</f>
        <v>0.113933551501912</v>
      </c>
      <c r="G24" s="373">
        <f>E24/'- 7 -'!F24</f>
        <v>902.9917409258857</v>
      </c>
      <c r="H24" s="373">
        <f>SUM('- 34 -'!B24,'- 34 -'!D24)</f>
        <v>685000</v>
      </c>
      <c r="I24" s="271">
        <f>H24/'- 3 -'!D24</f>
        <v>0.01878478355747328</v>
      </c>
      <c r="J24" s="373">
        <f>H24/'- 7 -'!F24</f>
        <v>148.8806781134536</v>
      </c>
    </row>
    <row r="25" spans="1:10" ht="13.5" customHeight="1">
      <c r="A25" s="399" t="s">
        <v>352</v>
      </c>
      <c r="B25" s="374">
        <f>SUM('- 31 -'!D25,'- 31 -'!B25,'- 30 -'!F25,'- 30 -'!D25,'- 30 -'!B25)</f>
        <v>2070456</v>
      </c>
      <c r="C25" s="270">
        <f>B25/'- 3 -'!D25</f>
        <v>0.017788795963234755</v>
      </c>
      <c r="D25" s="374">
        <f>B25/'- 7 -'!F25</f>
        <v>137.92465776238217</v>
      </c>
      <c r="E25" s="374">
        <f>SUM('- 33 -'!D25,'- 33 -'!B25,'- 32 -'!F25,'- 32 -'!D25,'- 32 -'!B25)</f>
        <v>14227027</v>
      </c>
      <c r="F25" s="270">
        <f>E25/'- 3 -'!D25</f>
        <v>0.12223475430843828</v>
      </c>
      <c r="G25" s="374">
        <f>E25/'- 7 -'!F25</f>
        <v>947.741864570496</v>
      </c>
      <c r="H25" s="374">
        <f>SUM('- 34 -'!B25,'- 34 -'!D25)</f>
        <v>1980000</v>
      </c>
      <c r="I25" s="270">
        <f>H25/'- 3 -'!D25</f>
        <v>0.017011622563920612</v>
      </c>
      <c r="J25" s="374">
        <f>H25/'- 7 -'!F25</f>
        <v>131.89887752722913</v>
      </c>
    </row>
    <row r="26" spans="1:10" ht="13.5" customHeight="1">
      <c r="A26" s="400" t="s">
        <v>353</v>
      </c>
      <c r="B26" s="373">
        <f>SUM('- 31 -'!D26,'- 31 -'!B26,'- 30 -'!F26,'- 30 -'!D26,'- 30 -'!B26)</f>
        <v>1987515</v>
      </c>
      <c r="C26" s="271">
        <f>B26/'- 3 -'!D26</f>
        <v>0.0731534739466835</v>
      </c>
      <c r="D26" s="373">
        <f>B26/'- 7 -'!F26</f>
        <v>608.1747246022031</v>
      </c>
      <c r="E26" s="373">
        <f>SUM('- 33 -'!D26,'- 33 -'!B26,'- 32 -'!F26,'- 32 -'!D26,'- 32 -'!B26)</f>
        <v>3352712</v>
      </c>
      <c r="F26" s="271">
        <f>E26/'- 3 -'!D26</f>
        <v>0.12340159945597046</v>
      </c>
      <c r="G26" s="373">
        <f>E26/'- 7 -'!F26</f>
        <v>1025.921664626683</v>
      </c>
      <c r="H26" s="373">
        <f>SUM('- 34 -'!B26,'- 34 -'!D26)</f>
        <v>488686</v>
      </c>
      <c r="I26" s="271">
        <f>H26/'- 3 -'!D26</f>
        <v>0.01798682202102071</v>
      </c>
      <c r="J26" s="373">
        <f>H26/'- 7 -'!F26</f>
        <v>149.53671970624234</v>
      </c>
    </row>
    <row r="27" spans="1:10" ht="13.5" customHeight="1">
      <c r="A27" s="399" t="s">
        <v>354</v>
      </c>
      <c r="B27" s="374">
        <f>SUM('- 31 -'!D27,'- 31 -'!B27,'- 30 -'!F27,'- 30 -'!D27,'- 30 -'!B27)</f>
        <v>113250</v>
      </c>
      <c r="C27" s="270">
        <f>B27/'- 3 -'!D27</f>
        <v>0.00398365733160034</v>
      </c>
      <c r="D27" s="374">
        <f>B27/'- 7 -'!F27</f>
        <v>34.86761083743843</v>
      </c>
      <c r="E27" s="374">
        <f>SUM('- 33 -'!D27,'- 33 -'!B27,'- 32 -'!F27,'- 32 -'!D27,'- 32 -'!B27)</f>
        <v>3805497</v>
      </c>
      <c r="F27" s="270">
        <f>E27/'- 3 -'!D27</f>
        <v>0.13386133354907814</v>
      </c>
      <c r="G27" s="374">
        <f>E27/'- 7 -'!F27</f>
        <v>1171.6431650246304</v>
      </c>
      <c r="H27" s="374">
        <f>SUM('- 34 -'!B27,'- 34 -'!D27)</f>
        <v>543000</v>
      </c>
      <c r="I27" s="270">
        <f>H27/'- 3 -'!D27</f>
        <v>0.01910044972237514</v>
      </c>
      <c r="J27" s="374">
        <f>H27/'- 7 -'!F27</f>
        <v>167.17980295566502</v>
      </c>
    </row>
    <row r="28" spans="1:10" ht="13.5" customHeight="1">
      <c r="A28" s="400" t="s">
        <v>355</v>
      </c>
      <c r="B28" s="373">
        <f>SUM('- 31 -'!D28,'- 31 -'!B28,'- 30 -'!F28,'- 30 -'!D28,'- 30 -'!B28)</f>
        <v>1765336</v>
      </c>
      <c r="C28" s="271">
        <f>B28/'- 3 -'!D28</f>
        <v>0.10200783710235928</v>
      </c>
      <c r="D28" s="373">
        <f>B28/'- 7 -'!F28</f>
        <v>867.2738884794891</v>
      </c>
      <c r="E28" s="373">
        <f>SUM('- 33 -'!D28,'- 33 -'!B28,'- 32 -'!F28,'- 32 -'!D28,'- 32 -'!B28)</f>
        <v>1877514</v>
      </c>
      <c r="F28" s="271">
        <f>E28/'- 3 -'!D28</f>
        <v>0.10848990915576354</v>
      </c>
      <c r="G28" s="373">
        <f>E28/'- 7 -'!F28</f>
        <v>922.3846720707443</v>
      </c>
      <c r="H28" s="373">
        <f>SUM('- 34 -'!B28,'- 34 -'!D28)</f>
        <v>285000</v>
      </c>
      <c r="I28" s="271">
        <f>H28/'- 3 -'!D28</f>
        <v>0.016468385380557806</v>
      </c>
      <c r="J28" s="373">
        <f>H28/'- 7 -'!F28</f>
        <v>140.0147383935151</v>
      </c>
    </row>
    <row r="29" spans="1:10" ht="13.5" customHeight="1">
      <c r="A29" s="399" t="s">
        <v>356</v>
      </c>
      <c r="B29" s="374">
        <f>SUM('- 31 -'!D29,'- 31 -'!B29,'- 30 -'!F29,'- 30 -'!D29,'- 30 -'!B29)</f>
        <v>1419789</v>
      </c>
      <c r="C29" s="270">
        <f>B29/'- 3 -'!D29</f>
        <v>0.01306726946778462</v>
      </c>
      <c r="D29" s="374">
        <f>B29/'- 7 -'!F29</f>
        <v>108.34775641025641</v>
      </c>
      <c r="E29" s="374">
        <f>SUM('- 33 -'!D29,'- 33 -'!B29,'- 32 -'!F29,'- 32 -'!D29,'- 32 -'!B29)</f>
        <v>10760447</v>
      </c>
      <c r="F29" s="270">
        <f>E29/'- 3 -'!D29</f>
        <v>0.09903560355997588</v>
      </c>
      <c r="G29" s="374">
        <f>E29/'- 7 -'!F29</f>
        <v>821.1574328449328</v>
      </c>
      <c r="H29" s="374">
        <f>SUM('- 34 -'!B29,'- 34 -'!D29)</f>
        <v>2111500</v>
      </c>
      <c r="I29" s="270">
        <f>H29/'- 3 -'!D29</f>
        <v>0.019433549267692047</v>
      </c>
      <c r="J29" s="374">
        <f>H29/'- 7 -'!F29</f>
        <v>161.1340048840049</v>
      </c>
    </row>
    <row r="30" spans="1:10" ht="13.5" customHeight="1">
      <c r="A30" s="400" t="s">
        <v>357</v>
      </c>
      <c r="B30" s="373">
        <f>SUM('- 31 -'!D30,'- 31 -'!B30,'- 30 -'!F30,'- 30 -'!D30,'- 30 -'!B30)</f>
        <v>963331</v>
      </c>
      <c r="C30" s="271">
        <f>B30/'- 3 -'!D30</f>
        <v>0.09395242081839844</v>
      </c>
      <c r="D30" s="373">
        <f>B30/'- 7 -'!F30</f>
        <v>754.9615987460814</v>
      </c>
      <c r="E30" s="373">
        <f>SUM('- 33 -'!D30,'- 33 -'!B30,'- 32 -'!F30,'- 32 -'!D30,'- 32 -'!B30)</f>
        <v>1232904</v>
      </c>
      <c r="F30" s="271">
        <f>E30/'- 3 -'!D30</f>
        <v>0.12024352526461488</v>
      </c>
      <c r="G30" s="373">
        <f>E30/'- 7 -'!F30</f>
        <v>966.2257053291536</v>
      </c>
      <c r="H30" s="373">
        <f>SUM('- 34 -'!B30,'- 34 -'!D30)</f>
        <v>170430</v>
      </c>
      <c r="I30" s="271">
        <f>H30/'- 3 -'!D30</f>
        <v>0.01662181646815025</v>
      </c>
      <c r="J30" s="373">
        <f>H30/'- 7 -'!F30</f>
        <v>133.56583072100312</v>
      </c>
    </row>
    <row r="31" spans="1:10" ht="13.5" customHeight="1">
      <c r="A31" s="399" t="s">
        <v>358</v>
      </c>
      <c r="B31" s="374">
        <f>SUM('- 31 -'!D31,'- 31 -'!B31,'- 30 -'!F31,'- 30 -'!D31,'- 30 -'!B31)</f>
        <v>781265</v>
      </c>
      <c r="C31" s="270">
        <f>B31/'- 3 -'!D31</f>
        <v>0.0315127355393102</v>
      </c>
      <c r="D31" s="374">
        <f>B31/'- 7 -'!F31</f>
        <v>229.59474550370282</v>
      </c>
      <c r="E31" s="374">
        <f>SUM('- 33 -'!D31,'- 33 -'!B31,'- 32 -'!F31,'- 32 -'!D31,'- 32 -'!B31)</f>
        <v>3142200</v>
      </c>
      <c r="F31" s="270">
        <f>E31/'- 3 -'!D31</f>
        <v>0.1267422930908469</v>
      </c>
      <c r="G31" s="374">
        <f>E31/'- 7 -'!F31</f>
        <v>923.4160103444221</v>
      </c>
      <c r="H31" s="374">
        <f>SUM('- 34 -'!B31,'- 34 -'!D31)</f>
        <v>444824</v>
      </c>
      <c r="I31" s="270">
        <f>H31/'- 3 -'!D31</f>
        <v>0.017942210483687507</v>
      </c>
      <c r="J31" s="374">
        <f>H31/'- 7 -'!F31</f>
        <v>130.7229340543082</v>
      </c>
    </row>
    <row r="32" spans="1:10" ht="13.5" customHeight="1">
      <c r="A32" s="400" t="s">
        <v>359</v>
      </c>
      <c r="B32" s="373">
        <f>SUM('- 31 -'!D32,'- 31 -'!B32,'- 30 -'!F32,'- 30 -'!D32,'- 30 -'!B32)</f>
        <v>1573806</v>
      </c>
      <c r="C32" s="271">
        <f>B32/'- 3 -'!D32</f>
        <v>0.0798561356962568</v>
      </c>
      <c r="D32" s="373">
        <f>B32/'- 7 -'!F32</f>
        <v>683.5205211726384</v>
      </c>
      <c r="E32" s="373">
        <f>SUM('- 33 -'!D32,'- 33 -'!B32,'- 32 -'!F32,'- 32 -'!D32,'- 32 -'!B32)</f>
        <v>2138285</v>
      </c>
      <c r="F32" s="271">
        <f>E32/'- 3 -'!D32</f>
        <v>0.10849823746844939</v>
      </c>
      <c r="G32" s="373">
        <f>E32/'- 7 -'!F32</f>
        <v>928.6796959826275</v>
      </c>
      <c r="H32" s="373">
        <f>SUM('- 34 -'!B32,'- 34 -'!D32)</f>
        <v>346000</v>
      </c>
      <c r="I32" s="271">
        <f>H32/'- 3 -'!D32</f>
        <v>0.017556308052520356</v>
      </c>
      <c r="J32" s="373">
        <f>H32/'- 7 -'!F32</f>
        <v>150.271444082519</v>
      </c>
    </row>
    <row r="33" spans="1:10" ht="13.5" customHeight="1">
      <c r="A33" s="399" t="s">
        <v>360</v>
      </c>
      <c r="B33" s="374">
        <f>SUM('- 31 -'!D33,'- 31 -'!B33,'- 30 -'!F33,'- 30 -'!D33,'- 30 -'!B33)</f>
        <v>2018600</v>
      </c>
      <c r="C33" s="270">
        <f>B33/'- 3 -'!D33</f>
        <v>0.09325553569036168</v>
      </c>
      <c r="D33" s="374">
        <f>B33/'- 7 -'!F33</f>
        <v>849.4003787081843</v>
      </c>
      <c r="E33" s="374">
        <f>SUM('- 33 -'!D33,'- 33 -'!B33,'- 32 -'!F33,'- 32 -'!D33,'- 32 -'!B33)</f>
        <v>2548200</v>
      </c>
      <c r="F33" s="270">
        <f>E33/'- 3 -'!D33</f>
        <v>0.11772206283869001</v>
      </c>
      <c r="G33" s="374">
        <f>E33/'- 7 -'!F33</f>
        <v>1072.2491058278981</v>
      </c>
      <c r="H33" s="374">
        <f>SUM('- 34 -'!B33,'- 34 -'!D33)</f>
        <v>345000</v>
      </c>
      <c r="I33" s="270">
        <f>H33/'- 3 -'!D33</f>
        <v>0.015938353221626265</v>
      </c>
      <c r="J33" s="374">
        <f>H33/'- 7 -'!F33</f>
        <v>145.1714706501157</v>
      </c>
    </row>
    <row r="34" spans="1:10" ht="13.5" customHeight="1">
      <c r="A34" s="400" t="s">
        <v>361</v>
      </c>
      <c r="B34" s="373">
        <f>SUM('- 31 -'!D34,'- 31 -'!B34,'- 30 -'!F34,'- 30 -'!D34,'- 30 -'!B34)</f>
        <v>1735637</v>
      </c>
      <c r="C34" s="271">
        <f>B34/'- 3 -'!D34</f>
        <v>0.09662527983211298</v>
      </c>
      <c r="D34" s="373">
        <f>B34/'- 7 -'!F34</f>
        <v>785.5338311835256</v>
      </c>
      <c r="E34" s="373">
        <f>SUM('- 33 -'!D34,'- 33 -'!B34,'- 32 -'!F34,'- 32 -'!D34,'- 32 -'!B34)</f>
        <v>1929331</v>
      </c>
      <c r="F34" s="271">
        <f>E34/'- 3 -'!D34</f>
        <v>0.107408489081398</v>
      </c>
      <c r="G34" s="373">
        <f>E34/'- 7 -'!F34</f>
        <v>873.1980085992305</v>
      </c>
      <c r="H34" s="373">
        <f>SUM('- 34 -'!B34,'- 34 -'!D34)</f>
        <v>339735</v>
      </c>
      <c r="I34" s="271">
        <f>H34/'- 3 -'!D34</f>
        <v>0.018913510972491887</v>
      </c>
      <c r="J34" s="373">
        <f>H34/'- 7 -'!F34</f>
        <v>153.76103190767142</v>
      </c>
    </row>
    <row r="35" spans="1:10" ht="13.5" customHeight="1">
      <c r="A35" s="399" t="s">
        <v>362</v>
      </c>
      <c r="B35" s="374">
        <f>SUM('- 31 -'!D35,'- 31 -'!B35,'- 30 -'!F35,'- 30 -'!D35,'- 30 -'!B35)</f>
        <v>2491300</v>
      </c>
      <c r="C35" s="270">
        <f>B35/'- 3 -'!D35</f>
        <v>0.019116551804681373</v>
      </c>
      <c r="D35" s="374">
        <f>B35/'- 7 -'!F35</f>
        <v>143.00146370863587</v>
      </c>
      <c r="E35" s="374">
        <f>SUM('- 33 -'!D35,'- 33 -'!B35,'- 32 -'!F35,'- 32 -'!D35,'- 32 -'!B35)</f>
        <v>15498680</v>
      </c>
      <c r="F35" s="270">
        <f>E35/'- 3 -'!D35</f>
        <v>0.11892639149206402</v>
      </c>
      <c r="G35" s="374">
        <f>E35/'- 7 -'!F35</f>
        <v>889.6294808139368</v>
      </c>
      <c r="H35" s="374">
        <f>SUM('- 34 -'!B35,'- 34 -'!D35)</f>
        <v>2229000</v>
      </c>
      <c r="I35" s="270">
        <f>H35/'- 3 -'!D35</f>
        <v>0.01710383894859502</v>
      </c>
      <c r="J35" s="374">
        <f>H35/'- 7 -'!F35</f>
        <v>127.94535487759377</v>
      </c>
    </row>
    <row r="36" spans="1:10" ht="13.5" customHeight="1">
      <c r="A36" s="400" t="s">
        <v>363</v>
      </c>
      <c r="B36" s="373">
        <f>SUM('- 31 -'!D36,'- 31 -'!B36,'- 30 -'!F36,'- 30 -'!D36,'- 30 -'!B36)</f>
        <v>1175155</v>
      </c>
      <c r="C36" s="271">
        <f>B36/'- 3 -'!D36</f>
        <v>0.07066306282470657</v>
      </c>
      <c r="D36" s="373">
        <f>B36/'- 7 -'!F36</f>
        <v>570.6020878854091</v>
      </c>
      <c r="E36" s="373">
        <f>SUM('- 33 -'!D36,'- 33 -'!B36,'- 32 -'!F36,'- 32 -'!D36,'- 32 -'!B36)</f>
        <v>1898965</v>
      </c>
      <c r="F36" s="271">
        <f>E36/'- 3 -'!D36</f>
        <v>0.1141863695401193</v>
      </c>
      <c r="G36" s="373">
        <f>E36/'- 7 -'!F36</f>
        <v>922.0514688031076</v>
      </c>
      <c r="H36" s="373">
        <f>SUM('- 34 -'!B36,'- 34 -'!D36)</f>
        <v>327450</v>
      </c>
      <c r="I36" s="271">
        <f>H36/'- 3 -'!D36</f>
        <v>0.019689845102944005</v>
      </c>
      <c r="J36" s="373">
        <f>H36/'- 7 -'!F36</f>
        <v>158.99490167516387</v>
      </c>
    </row>
    <row r="37" spans="1:10" ht="13.5" customHeight="1">
      <c r="A37" s="399" t="s">
        <v>364</v>
      </c>
      <c r="B37" s="374">
        <f>SUM('- 31 -'!D37,'- 31 -'!B37,'- 30 -'!F37,'- 30 -'!D37,'- 30 -'!B37)</f>
        <v>1620891</v>
      </c>
      <c r="C37" s="270">
        <f>B37/'- 3 -'!D37</f>
        <v>0.06342459001716688</v>
      </c>
      <c r="D37" s="374">
        <f>B37/'- 7 -'!F37</f>
        <v>500.7386468952734</v>
      </c>
      <c r="E37" s="374">
        <f>SUM('- 33 -'!D37,'- 33 -'!B37,'- 32 -'!F37,'- 32 -'!D37,'- 32 -'!B37)</f>
        <v>3199811</v>
      </c>
      <c r="F37" s="270">
        <f>E37/'- 3 -'!D37</f>
        <v>0.12520687745654752</v>
      </c>
      <c r="G37" s="374">
        <f>E37/'- 7 -'!F37</f>
        <v>988.5112758727216</v>
      </c>
      <c r="H37" s="374">
        <f>SUM('- 34 -'!B37,'- 34 -'!D37)</f>
        <v>413501</v>
      </c>
      <c r="I37" s="270">
        <f>H37/'- 3 -'!D37</f>
        <v>0.016180070958928466</v>
      </c>
      <c r="J37" s="374">
        <f>H37/'- 7 -'!F37</f>
        <v>127.74204510349088</v>
      </c>
    </row>
    <row r="38" spans="1:10" ht="13.5" customHeight="1">
      <c r="A38" s="400" t="s">
        <v>365</v>
      </c>
      <c r="B38" s="373">
        <f>SUM('- 31 -'!D38,'- 31 -'!B38,'- 30 -'!F38,'- 30 -'!D38,'- 30 -'!B38)</f>
        <v>2001851</v>
      </c>
      <c r="C38" s="271">
        <f>B38/'- 3 -'!D38</f>
        <v>0.03000890290407964</v>
      </c>
      <c r="D38" s="373">
        <f>B38/'- 7 -'!F38</f>
        <v>233.6700128399673</v>
      </c>
      <c r="E38" s="373">
        <f>SUM('- 33 -'!D38,'- 33 -'!B38,'- 32 -'!F38,'- 32 -'!D38,'- 32 -'!B38)</f>
        <v>7947019</v>
      </c>
      <c r="F38" s="271">
        <f>E38/'- 3 -'!D38</f>
        <v>0.11913040558357045</v>
      </c>
      <c r="G38" s="373">
        <f>E38/'- 7 -'!F38</f>
        <v>927.631492938018</v>
      </c>
      <c r="H38" s="373">
        <f>SUM('- 34 -'!B38,'- 34 -'!D38)</f>
        <v>1223609</v>
      </c>
      <c r="I38" s="271">
        <f>H38/'- 3 -'!D38</f>
        <v>0.018342605755152598</v>
      </c>
      <c r="J38" s="373">
        <f>H38/'- 7 -'!F38</f>
        <v>142.82817789191083</v>
      </c>
    </row>
    <row r="39" spans="1:10" ht="13.5" customHeight="1">
      <c r="A39" s="399" t="s">
        <v>366</v>
      </c>
      <c r="B39" s="374">
        <f>SUM('- 31 -'!D39,'- 31 -'!B39,'- 30 -'!F39,'- 30 -'!D39,'- 30 -'!B39)</f>
        <v>1426000</v>
      </c>
      <c r="C39" s="270">
        <f>B39/'- 3 -'!D39</f>
        <v>0.09290448207445154</v>
      </c>
      <c r="D39" s="374">
        <f>B39/'- 7 -'!F39</f>
        <v>809.5373261424922</v>
      </c>
      <c r="E39" s="374">
        <f>SUM('- 33 -'!D39,'- 33 -'!B39,'- 32 -'!F39,'- 32 -'!D39,'- 32 -'!B39)</f>
        <v>1665300</v>
      </c>
      <c r="F39" s="270">
        <f>E39/'- 3 -'!D39</f>
        <v>0.10849497475356533</v>
      </c>
      <c r="G39" s="374">
        <f>E39/'- 7 -'!F39</f>
        <v>945.3874538745388</v>
      </c>
      <c r="H39" s="374">
        <f>SUM('- 34 -'!B39,'- 34 -'!D39)</f>
        <v>310000</v>
      </c>
      <c r="I39" s="270">
        <f>H39/'- 3 -'!D39</f>
        <v>0.02019662653792425</v>
      </c>
      <c r="J39" s="374">
        <f>H39/'- 7 -'!F39</f>
        <v>175.98637524836786</v>
      </c>
    </row>
    <row r="40" spans="1:10" ht="13.5" customHeight="1">
      <c r="A40" s="400" t="s">
        <v>367</v>
      </c>
      <c r="B40" s="373">
        <f>SUM('- 31 -'!D40,'- 31 -'!B40,'- 30 -'!F40,'- 30 -'!D40,'- 30 -'!B40)</f>
        <v>1132196</v>
      </c>
      <c r="C40" s="271">
        <f>B40/'- 3 -'!D40</f>
        <v>0.01612792521519214</v>
      </c>
      <c r="D40" s="373">
        <f>B40/'- 7 -'!F40</f>
        <v>128.99607837775636</v>
      </c>
      <c r="E40" s="373">
        <f>SUM('- 33 -'!D40,'- 33 -'!B40,'- 32 -'!F40,'- 32 -'!D40,'- 32 -'!B40)</f>
        <v>8535149</v>
      </c>
      <c r="F40" s="271">
        <f>E40/'- 3 -'!D40</f>
        <v>0.12158163849061644</v>
      </c>
      <c r="G40" s="373">
        <f>E40/'- 7 -'!F40</f>
        <v>972.4471287390425</v>
      </c>
      <c r="H40" s="373">
        <f>SUM('- 34 -'!B40,'- 34 -'!D40)</f>
        <v>1213788</v>
      </c>
      <c r="I40" s="271">
        <f>H40/'- 3 -'!D40</f>
        <v>0.017290188351749728</v>
      </c>
      <c r="J40" s="373">
        <f>H40/'- 7 -'!F40</f>
        <v>138.292214406322</v>
      </c>
    </row>
    <row r="41" spans="1:10" ht="13.5" customHeight="1">
      <c r="A41" s="399" t="s">
        <v>368</v>
      </c>
      <c r="B41" s="374">
        <f>SUM('- 31 -'!D41,'- 31 -'!B41,'- 30 -'!F41,'- 30 -'!D41,'- 30 -'!B41)</f>
        <v>3610812</v>
      </c>
      <c r="C41" s="270">
        <f>B41/'- 3 -'!D41</f>
        <v>0.08767434377945824</v>
      </c>
      <c r="D41" s="374">
        <f>B41/'- 7 -'!F41</f>
        <v>787.3588633182003</v>
      </c>
      <c r="E41" s="374">
        <f>SUM('- 33 -'!D41,'- 33 -'!B41,'- 32 -'!F41,'- 32 -'!D41,'- 32 -'!B41)</f>
        <v>3728994</v>
      </c>
      <c r="F41" s="270">
        <f>E41/'- 3 -'!D41</f>
        <v>0.09054392804375777</v>
      </c>
      <c r="G41" s="374">
        <f>E41/'- 7 -'!F41</f>
        <v>813.1291457878142</v>
      </c>
      <c r="H41" s="374">
        <f>SUM('- 34 -'!B41,'- 34 -'!D41)</f>
        <v>840500</v>
      </c>
      <c r="I41" s="270">
        <f>H41/'- 3 -'!D41</f>
        <v>0.020408231153168498</v>
      </c>
      <c r="J41" s="374">
        <f>H41/'- 7 -'!F41</f>
        <v>183.27598463142013</v>
      </c>
    </row>
    <row r="42" spans="1:10" ht="13.5" customHeight="1">
      <c r="A42" s="400" t="s">
        <v>369</v>
      </c>
      <c r="B42" s="373">
        <f>SUM('- 31 -'!D42,'- 31 -'!B42,'- 30 -'!F42,'- 30 -'!D42,'- 30 -'!B42)</f>
        <v>1224264</v>
      </c>
      <c r="C42" s="271">
        <f>B42/'- 3 -'!D42</f>
        <v>0.07876442183071965</v>
      </c>
      <c r="D42" s="373">
        <f>B42/'- 7 -'!F42</f>
        <v>670.8295890410959</v>
      </c>
      <c r="E42" s="373">
        <f>SUM('- 33 -'!D42,'- 33 -'!B42,'- 32 -'!F42,'- 32 -'!D42,'- 32 -'!B42)</f>
        <v>1916678</v>
      </c>
      <c r="F42" s="271">
        <f>E42/'- 3 -'!D42</f>
        <v>0.12331166685098971</v>
      </c>
      <c r="G42" s="373">
        <f>E42/'- 7 -'!F42</f>
        <v>1050.2345205479453</v>
      </c>
      <c r="H42" s="373">
        <f>SUM('- 34 -'!B42,'- 34 -'!D42)</f>
        <v>246476</v>
      </c>
      <c r="I42" s="271">
        <f>H42/'- 3 -'!D42</f>
        <v>0.015857314790885344</v>
      </c>
      <c r="J42" s="373">
        <f>H42/'- 7 -'!F42</f>
        <v>135.05534246575343</v>
      </c>
    </row>
    <row r="43" spans="1:10" ht="13.5" customHeight="1">
      <c r="A43" s="399" t="s">
        <v>370</v>
      </c>
      <c r="B43" s="374">
        <f>SUM('- 31 -'!D43,'- 31 -'!B43,'- 30 -'!F43,'- 30 -'!D43,'- 30 -'!B43)</f>
        <v>722276</v>
      </c>
      <c r="C43" s="270">
        <f>B43/'- 3 -'!D43</f>
        <v>0.07886324835225691</v>
      </c>
      <c r="D43" s="374">
        <f>B43/'- 7 -'!F43</f>
        <v>615.7510656436488</v>
      </c>
      <c r="E43" s="374">
        <f>SUM('- 33 -'!D43,'- 33 -'!B43,'- 32 -'!F43,'- 32 -'!D43,'- 32 -'!B43)</f>
        <v>901433</v>
      </c>
      <c r="F43" s="270">
        <f>E43/'- 3 -'!D43</f>
        <v>0.09842488820329072</v>
      </c>
      <c r="G43" s="374">
        <f>E43/'- 7 -'!F43</f>
        <v>768.4850809889173</v>
      </c>
      <c r="H43" s="374">
        <f>SUM('- 34 -'!B43,'- 34 -'!D43)</f>
        <v>170000</v>
      </c>
      <c r="I43" s="270">
        <f>H43/'- 3 -'!D43</f>
        <v>0.018561813240206896</v>
      </c>
      <c r="J43" s="374">
        <f>H43/'- 7 -'!F43</f>
        <v>144.92753623188406</v>
      </c>
    </row>
    <row r="44" spans="1:10" ht="13.5" customHeight="1">
      <c r="A44" s="400" t="s">
        <v>371</v>
      </c>
      <c r="B44" s="373">
        <f>SUM('- 31 -'!D44,'- 31 -'!B44,'- 30 -'!F44,'- 30 -'!D44,'- 30 -'!B44)</f>
        <v>730229</v>
      </c>
      <c r="C44" s="271">
        <f>B44/'- 3 -'!D44</f>
        <v>0.102992677401438</v>
      </c>
      <c r="D44" s="373">
        <f>B44/'- 7 -'!F44</f>
        <v>906.5536933581626</v>
      </c>
      <c r="E44" s="373">
        <f>SUM('- 33 -'!D44,'- 33 -'!B44,'- 32 -'!F44,'- 32 -'!D44,'- 32 -'!B44)</f>
        <v>865551</v>
      </c>
      <c r="F44" s="271">
        <f>E44/'- 3 -'!D44</f>
        <v>0.12207871081193991</v>
      </c>
      <c r="G44" s="373">
        <f>E44/'- 7 -'!F44</f>
        <v>1074.5512104283055</v>
      </c>
      <c r="H44" s="373">
        <f>SUM('- 34 -'!B44,'- 34 -'!D44)</f>
        <v>115816</v>
      </c>
      <c r="I44" s="271">
        <f>H44/'- 3 -'!D44</f>
        <v>0.016334875670406056</v>
      </c>
      <c r="J44" s="373">
        <f>H44/'- 7 -'!F44</f>
        <v>143.78150217256362</v>
      </c>
    </row>
    <row r="45" spans="1:10" ht="13.5" customHeight="1">
      <c r="A45" s="399" t="s">
        <v>372</v>
      </c>
      <c r="B45" s="374">
        <f>SUM('- 31 -'!D45,'- 31 -'!B45,'- 30 -'!F45,'- 30 -'!D45,'- 30 -'!B45)</f>
        <v>385377</v>
      </c>
      <c r="C45" s="270">
        <f>B45/'- 3 -'!D45</f>
        <v>0.036393356144597336</v>
      </c>
      <c r="D45" s="374">
        <f>B45/'- 7 -'!F45</f>
        <v>268.7426778242678</v>
      </c>
      <c r="E45" s="374">
        <f>SUM('- 33 -'!D45,'- 33 -'!B45,'- 32 -'!F45,'- 32 -'!D45,'- 32 -'!B45)</f>
        <v>1131703</v>
      </c>
      <c r="F45" s="270">
        <f>E45/'- 3 -'!D45</f>
        <v>0.10687319255925819</v>
      </c>
      <c r="G45" s="374">
        <f>E45/'- 7 -'!F45</f>
        <v>789.1931659693166</v>
      </c>
      <c r="H45" s="374">
        <f>SUM('- 34 -'!B45,'- 34 -'!D45)</f>
        <v>182900</v>
      </c>
      <c r="I45" s="270">
        <f>H45/'- 3 -'!D45</f>
        <v>0.0172722939844538</v>
      </c>
      <c r="J45" s="374">
        <f>H45/'- 7 -'!F45</f>
        <v>127.54532775453278</v>
      </c>
    </row>
    <row r="46" spans="1:10" ht="13.5" customHeight="1">
      <c r="A46" s="400" t="s">
        <v>373</v>
      </c>
      <c r="B46" s="373">
        <f>SUM('- 31 -'!D46,'- 31 -'!B46,'- 30 -'!F46,'- 30 -'!D46,'- 30 -'!B46)</f>
        <v>3426300</v>
      </c>
      <c r="C46" s="271">
        <f>B46/'- 3 -'!D46</f>
        <v>0.012727503710934888</v>
      </c>
      <c r="D46" s="373">
        <f>B46/'- 7 -'!F46</f>
        <v>109.3162747662955</v>
      </c>
      <c r="E46" s="373">
        <f>SUM('- 33 -'!D46,'- 33 -'!B46,'- 32 -'!F46,'- 32 -'!D46,'- 32 -'!B46)</f>
        <v>36684500</v>
      </c>
      <c r="F46" s="271">
        <f>E46/'- 3 -'!D46</f>
        <v>0.13627006096482822</v>
      </c>
      <c r="G46" s="373">
        <f>E46/'- 7 -'!F46</f>
        <v>1170.4208276170118</v>
      </c>
      <c r="H46" s="373">
        <f>SUM('- 34 -'!B46,'- 34 -'!D46)</f>
        <v>4702800</v>
      </c>
      <c r="I46" s="271">
        <f>H46/'- 3 -'!D46</f>
        <v>0.017469253845776668</v>
      </c>
      <c r="J46" s="373">
        <f>H46/'- 7 -'!F46</f>
        <v>150.04307181826883</v>
      </c>
    </row>
    <row r="47" spans="1:10" ht="13.5" customHeight="1">
      <c r="A47" s="399" t="s">
        <v>377</v>
      </c>
      <c r="B47" s="374">
        <f>SUM('- 31 -'!D47,'- 31 -'!B47,'- 30 -'!F47,'- 30 -'!D47,'- 30 -'!B47)</f>
        <v>0</v>
      </c>
      <c r="C47" s="270">
        <f>B47/'- 3 -'!D47</f>
        <v>0</v>
      </c>
      <c r="D47" s="374">
        <f>B47/'- 7 -'!F47</f>
        <v>0</v>
      </c>
      <c r="E47" s="374">
        <f>SUM('- 33 -'!D47,'- 33 -'!B47,'- 32 -'!F47,'- 32 -'!D47,'- 32 -'!B47)</f>
        <v>610528</v>
      </c>
      <c r="F47" s="270">
        <f>E47/'- 3 -'!D47</f>
        <v>0.10626826973252955</v>
      </c>
      <c r="G47" s="374">
        <f>E47/'- 7 -'!F47</f>
        <v>945.0897832817337</v>
      </c>
      <c r="H47" s="374">
        <f>SUM('- 34 -'!B47,'- 34 -'!D47)</f>
        <v>92731</v>
      </c>
      <c r="I47" s="270">
        <f>H47/'- 3 -'!D47</f>
        <v>0.016140722326522614</v>
      </c>
      <c r="J47" s="374">
        <f>H47/'- 7 -'!F47</f>
        <v>143.54643962848297</v>
      </c>
    </row>
    <row r="48" spans="1:10" ht="4.5" customHeight="1">
      <c r="A48" s="401"/>
      <c r="B48" s="312"/>
      <c r="C48" s="159"/>
      <c r="D48" s="312"/>
      <c r="E48" s="312"/>
      <c r="F48" s="159"/>
      <c r="G48" s="312"/>
      <c r="H48" s="312"/>
      <c r="I48" s="159"/>
      <c r="J48" s="312"/>
    </row>
    <row r="49" spans="1:10" ht="13.5" customHeight="1">
      <c r="A49" s="395" t="s">
        <v>374</v>
      </c>
      <c r="B49" s="375">
        <f>SUM(B11:B47)</f>
        <v>58109299</v>
      </c>
      <c r="C49" s="79">
        <f>B49/'- 3 -'!D49</f>
        <v>0.03976523133448147</v>
      </c>
      <c r="D49" s="375">
        <f>B49/'- 7 -'!F49</f>
        <v>326.07961937951984</v>
      </c>
      <c r="E49" s="375">
        <f>SUM(E11:E47)</f>
        <v>178280679</v>
      </c>
      <c r="F49" s="79">
        <f>E49/'- 3 -'!D49</f>
        <v>0.1220006533361112</v>
      </c>
      <c r="G49" s="375">
        <f>E49/'- 7 -'!F49</f>
        <v>1000.4198459018126</v>
      </c>
      <c r="H49" s="375">
        <f>SUM(H11:H47)</f>
        <v>25986164</v>
      </c>
      <c r="I49" s="79">
        <f>H49/'- 3 -'!D49</f>
        <v>0.017782796226052812</v>
      </c>
      <c r="J49" s="375">
        <f>H49/'- 7 -'!F49</f>
        <v>145.8210409017975</v>
      </c>
    </row>
    <row r="50" spans="1:10" ht="4.5" customHeight="1">
      <c r="A50" s="401" t="s">
        <v>21</v>
      </c>
      <c r="B50" s="312"/>
      <c r="C50" s="159"/>
      <c r="D50" s="312"/>
      <c r="E50" s="312"/>
      <c r="F50" s="159"/>
      <c r="G50" s="9"/>
      <c r="H50" s="312"/>
      <c r="I50" s="159"/>
      <c r="J50" s="312"/>
    </row>
    <row r="51" spans="1:10" ht="13.5" customHeight="1">
      <c r="A51" s="400" t="s">
        <v>375</v>
      </c>
      <c r="B51" s="373">
        <f>SUM('- 31 -'!D51,'- 31 -'!B51,'- 30 -'!F51,'- 30 -'!D51,'- 30 -'!B51)</f>
        <v>40636</v>
      </c>
      <c r="C51" s="271">
        <f>B51/'- 3 -'!D51</f>
        <v>0.027797957907669407</v>
      </c>
      <c r="D51" s="373">
        <f>B51/'- 7 -'!F51</f>
        <v>286.16901408450707</v>
      </c>
      <c r="E51" s="373">
        <f>SUM('- 33 -'!D51,'- 33 -'!B51,'- 32 -'!F51,'- 32 -'!D51,'- 32 -'!B51)</f>
        <v>193948</v>
      </c>
      <c r="F51" s="271">
        <f>E51/'- 3 -'!D51</f>
        <v>0.13267443499056664</v>
      </c>
      <c r="G51" s="8">
        <f>E51/'- 7 -'!F51</f>
        <v>1365.8309859154929</v>
      </c>
      <c r="H51" s="373">
        <f>SUM('- 34 -'!B51,'- 34 -'!D51)</f>
        <v>0</v>
      </c>
      <c r="I51" s="271">
        <f>H51/'- 3 -'!D51</f>
        <v>0</v>
      </c>
      <c r="J51" s="373">
        <f>H51/'- 7 -'!F51</f>
        <v>0</v>
      </c>
    </row>
    <row r="52" spans="1:10" ht="13.5" customHeight="1">
      <c r="A52" s="399" t="s">
        <v>376</v>
      </c>
      <c r="B52" s="374">
        <f>SUM('- 31 -'!D52,'- 31 -'!B52,'- 30 -'!F52,'- 30 -'!D52,'- 30 -'!B52)</f>
        <v>35000</v>
      </c>
      <c r="C52" s="270">
        <f>B52/'- 3 -'!D52</f>
        <v>0.014198120574496525</v>
      </c>
      <c r="D52" s="374">
        <f>B52/'- 7 -'!F52</f>
        <v>146.44351464435147</v>
      </c>
      <c r="E52" s="374">
        <f>SUM('- 33 -'!D52,'- 33 -'!B52,'- 32 -'!F52,'- 32 -'!D52,'- 32 -'!B52)</f>
        <v>335383</v>
      </c>
      <c r="F52" s="270">
        <f>E52/'- 3 -'!D52</f>
        <v>0.13605166493246765</v>
      </c>
      <c r="G52" s="7">
        <f>E52/'- 7 -'!F52</f>
        <v>1403.2761506276152</v>
      </c>
      <c r="H52" s="374">
        <f>SUM('- 34 -'!B52,'- 34 -'!D52)</f>
        <v>7000</v>
      </c>
      <c r="I52" s="270">
        <f>H52/'- 3 -'!D52</f>
        <v>0.0028396241148993047</v>
      </c>
      <c r="J52" s="374">
        <f>H52/'- 7 -'!F52</f>
        <v>29.288702928870293</v>
      </c>
    </row>
    <row r="53" ht="49.5" customHeight="1"/>
    <row r="54" spans="1:10" ht="15" customHeight="1">
      <c r="A54" s="3"/>
      <c r="B54" s="9"/>
      <c r="C54" s="9"/>
      <c r="D54" s="9"/>
      <c r="E54" s="9"/>
      <c r="F54" s="9"/>
      <c r="G54" s="9"/>
      <c r="H54" s="9"/>
      <c r="I54" s="9"/>
      <c r="J54" s="9"/>
    </row>
    <row r="55" spans="1:10" ht="14.25" customHeight="1">
      <c r="A55" s="3"/>
      <c r="B55" s="122"/>
      <c r="C55" s="122"/>
      <c r="E55" s="122"/>
      <c r="F55" s="122"/>
      <c r="H55" s="122"/>
      <c r="I55" s="9"/>
      <c r="J55" s="9"/>
    </row>
    <row r="56" spans="1:10" ht="14.25" customHeight="1">
      <c r="A56" s="3"/>
      <c r="B56" s="9"/>
      <c r="C56" s="9"/>
      <c r="D56" s="9"/>
      <c r="E56" s="9"/>
      <c r="F56" s="9"/>
      <c r="G56" s="9"/>
      <c r="H56" s="9"/>
      <c r="I56" s="9"/>
      <c r="J56" s="9"/>
    </row>
    <row r="57" spans="1:10" ht="14.25" customHeight="1">
      <c r="A57" s="3"/>
      <c r="B57" s="9"/>
      <c r="C57" s="9"/>
      <c r="D57" s="9"/>
      <c r="E57" s="9"/>
      <c r="F57" s="9"/>
      <c r="G57" s="9"/>
      <c r="H57" s="9"/>
      <c r="I57" s="9"/>
      <c r="J57" s="9"/>
    </row>
    <row r="58" spans="1:10" ht="14.25" customHeight="1">
      <c r="A58" s="3"/>
      <c r="B58" s="9"/>
      <c r="C58" s="9"/>
      <c r="D58" s="9"/>
      <c r="E58" s="9"/>
      <c r="F58" s="9"/>
      <c r="G58" s="9"/>
      <c r="H58" s="9"/>
      <c r="I58" s="9"/>
      <c r="J58" s="9"/>
    </row>
    <row r="59" spans="2:10" ht="14.25" customHeight="1">
      <c r="B59" s="9"/>
      <c r="C59" s="9"/>
      <c r="D59" s="9"/>
      <c r="E59" s="9"/>
      <c r="F59" s="9"/>
      <c r="G59" s="9"/>
      <c r="H59" s="9"/>
      <c r="I59" s="9"/>
      <c r="J59" s="9"/>
    </row>
    <row r="60" ht="14.25"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Roman,Bold"&amp;11&amp;A</oddHeader>
  </headerFooter>
</worksheet>
</file>

<file path=xl/worksheets/sheet14.xml><?xml version="1.0" encoding="utf-8"?>
<worksheet xmlns="http://schemas.openxmlformats.org/spreadsheetml/2006/main" xmlns:r="http://schemas.openxmlformats.org/officeDocument/2006/relationships">
  <sheetPr codeName="Sheet13">
    <pageSetUpPr fitToPage="1"/>
  </sheetPr>
  <dimension ref="A1:G58"/>
  <sheetViews>
    <sheetView showGridLines="0" showZeros="0" workbookViewId="0" topLeftCell="A1">
      <selection activeCell="A1" sqref="A1"/>
    </sheetView>
  </sheetViews>
  <sheetFormatPr defaultColWidth="15.83203125" defaultRowHeight="12"/>
  <cols>
    <col min="1" max="1" width="35.83203125" style="66" customWidth="1"/>
    <col min="2" max="2" width="21.83203125" style="66" customWidth="1"/>
    <col min="3" max="3" width="12.83203125" style="66" customWidth="1"/>
    <col min="4" max="4" width="15.33203125" style="66" customWidth="1"/>
    <col min="5" max="5" width="20.83203125" style="66" customWidth="1"/>
    <col min="6" max="6" width="12.83203125" style="66" customWidth="1"/>
    <col min="7" max="7" width="15.33203125" style="66" customWidth="1"/>
    <col min="8" max="16384" width="15.83203125" style="66" customWidth="1"/>
  </cols>
  <sheetData>
    <row r="1" spans="1:7" ht="6.75" customHeight="1">
      <c r="A1" s="11"/>
      <c r="B1" s="12"/>
      <c r="C1" s="12"/>
      <c r="D1" s="12"/>
      <c r="E1" s="12"/>
      <c r="F1" s="12"/>
      <c r="G1" s="12"/>
    </row>
    <row r="2" spans="1:7" ht="15.75" customHeight="1">
      <c r="A2" s="328"/>
      <c r="B2" s="521" t="s">
        <v>18</v>
      </c>
      <c r="C2" s="15"/>
      <c r="D2" s="14"/>
      <c r="E2" s="14"/>
      <c r="F2" s="14"/>
      <c r="G2" s="333" t="s">
        <v>297</v>
      </c>
    </row>
    <row r="3" spans="1:7" ht="15.75" customHeight="1">
      <c r="A3" s="329"/>
      <c r="B3" s="522" t="s">
        <v>564</v>
      </c>
      <c r="C3" s="18"/>
      <c r="D3" s="4"/>
      <c r="E3" s="18"/>
      <c r="F3" s="18"/>
      <c r="G3" s="19"/>
    </row>
    <row r="4" spans="1:7" ht="15.75" customHeight="1">
      <c r="A4" s="9"/>
      <c r="B4" s="12"/>
      <c r="C4" s="12"/>
      <c r="D4" s="12"/>
      <c r="E4" s="12"/>
      <c r="F4" s="12"/>
      <c r="G4" s="12"/>
    </row>
    <row r="5" spans="1:7" ht="15.75" customHeight="1">
      <c r="A5" s="9"/>
      <c r="B5" s="258" t="s">
        <v>32</v>
      </c>
      <c r="C5" s="20"/>
      <c r="D5" s="21"/>
      <c r="E5" s="21"/>
      <c r="F5" s="21"/>
      <c r="G5" s="22"/>
    </row>
    <row r="6" spans="1:7" ht="15.75" customHeight="1">
      <c r="A6" s="9"/>
      <c r="B6" s="23"/>
      <c r="C6" s="24"/>
      <c r="D6" s="25"/>
      <c r="E6" s="283" t="s">
        <v>248</v>
      </c>
      <c r="F6" s="284"/>
      <c r="G6" s="285"/>
    </row>
    <row r="7" spans="1:7" ht="15.75" customHeight="1">
      <c r="A7" s="9"/>
      <c r="B7" s="28" t="s">
        <v>56</v>
      </c>
      <c r="C7" s="29"/>
      <c r="D7" s="30"/>
      <c r="E7" s="28" t="s">
        <v>334</v>
      </c>
      <c r="F7" s="29"/>
      <c r="G7" s="30"/>
    </row>
    <row r="8" spans="1:7" ht="15.75" customHeight="1">
      <c r="A8" s="303"/>
      <c r="B8" s="35"/>
      <c r="C8" s="36"/>
      <c r="D8" s="37" t="s">
        <v>93</v>
      </c>
      <c r="E8" s="77"/>
      <c r="F8" s="36"/>
      <c r="G8" s="37" t="s">
        <v>93</v>
      </c>
    </row>
    <row r="9" spans="1:7" ht="15.75" customHeight="1">
      <c r="A9" s="304" t="s">
        <v>118</v>
      </c>
      <c r="B9" s="40" t="s">
        <v>119</v>
      </c>
      <c r="C9" s="40" t="s">
        <v>120</v>
      </c>
      <c r="D9" s="40" t="s">
        <v>121</v>
      </c>
      <c r="E9" s="78" t="s">
        <v>119</v>
      </c>
      <c r="F9" s="40" t="s">
        <v>120</v>
      </c>
      <c r="G9" s="40" t="s">
        <v>121</v>
      </c>
    </row>
    <row r="10" spans="1:7" ht="4.5" customHeight="1">
      <c r="A10" s="61"/>
      <c r="B10" s="73"/>
      <c r="C10" s="73"/>
      <c r="D10" s="73"/>
      <c r="E10" s="73"/>
      <c r="F10" s="73"/>
      <c r="G10" s="73"/>
    </row>
    <row r="11" spans="1:7" ht="13.5" customHeight="1">
      <c r="A11" s="399" t="s">
        <v>339</v>
      </c>
      <c r="B11" s="374">
        <v>646917</v>
      </c>
      <c r="C11" s="270">
        <f>B11/'- 3 -'!D11</f>
        <v>0.055849457508735906</v>
      </c>
      <c r="D11" s="374">
        <f>B11/'- 7 -'!C11</f>
        <v>431.278</v>
      </c>
      <c r="E11" s="374">
        <v>0</v>
      </c>
      <c r="F11" s="270">
        <f>E11/'- 3 -'!D11</f>
        <v>0</v>
      </c>
      <c r="G11" s="374">
        <f>IF('- 7 -'!B11=0,"",E11/'- 7 -'!B11)</f>
      </c>
    </row>
    <row r="12" spans="1:7" ht="13.5" customHeight="1">
      <c r="A12" s="400" t="s">
        <v>340</v>
      </c>
      <c r="B12" s="373">
        <v>1292518</v>
      </c>
      <c r="C12" s="271">
        <f>B12/'- 3 -'!D12</f>
        <v>0.0644345712059895</v>
      </c>
      <c r="D12" s="373">
        <f>B12/'- 7 -'!C12</f>
        <v>567.7404902046912</v>
      </c>
      <c r="E12" s="373">
        <v>615452</v>
      </c>
      <c r="F12" s="271">
        <f>E12/'- 3 -'!D12</f>
        <v>0.030681495900148893</v>
      </c>
      <c r="G12" s="373">
        <f>IF('- 7 -'!B12=0,"",E12/'- 7 -'!B12)</f>
        <v>10797.40350877193</v>
      </c>
    </row>
    <row r="13" spans="1:7" ht="13.5" customHeight="1">
      <c r="A13" s="399" t="s">
        <v>341</v>
      </c>
      <c r="B13" s="374">
        <v>3069900</v>
      </c>
      <c r="C13" s="270">
        <f>B13/'- 3 -'!D13</f>
        <v>0.06235831809872029</v>
      </c>
      <c r="D13" s="374">
        <f>B13/'- 7 -'!C13</f>
        <v>446.2712603576101</v>
      </c>
      <c r="E13" s="374">
        <v>1979000</v>
      </c>
      <c r="F13" s="270">
        <f>E13/'- 3 -'!D13</f>
        <v>0.04019906561040016</v>
      </c>
      <c r="G13" s="374">
        <f>IF('- 7 -'!B13=0,"",E13/'- 7 -'!B13)</f>
        <v>6106.140080222153</v>
      </c>
    </row>
    <row r="14" spans="1:7" ht="13.5" customHeight="1">
      <c r="A14" s="400" t="s">
        <v>378</v>
      </c>
      <c r="B14" s="373">
        <v>3307603</v>
      </c>
      <c r="C14" s="271">
        <f>B14/'- 3 -'!D14</f>
        <v>0.07433142955664049</v>
      </c>
      <c r="D14" s="373">
        <f>B14/'- 7 -'!C14</f>
        <v>773.8893308376229</v>
      </c>
      <c r="E14" s="373">
        <v>249239</v>
      </c>
      <c r="F14" s="271">
        <f>E14/'- 3 -'!D14</f>
        <v>0.005601122979773424</v>
      </c>
      <c r="G14" s="373">
        <f>IF('- 7 -'!B14=0,"",E14/'- 7 -'!B14)</f>
        <v>8594.448275862069</v>
      </c>
    </row>
    <row r="15" spans="1:7" ht="13.5" customHeight="1">
      <c r="A15" s="399" t="s">
        <v>342</v>
      </c>
      <c r="B15" s="374">
        <v>953100</v>
      </c>
      <c r="C15" s="270">
        <f>B15/'- 3 -'!D15</f>
        <v>0.07062668642425557</v>
      </c>
      <c r="D15" s="374">
        <f>B15/'- 7 -'!C15</f>
        <v>582.4014665444546</v>
      </c>
      <c r="E15" s="374">
        <v>0</v>
      </c>
      <c r="F15" s="270">
        <f>E15/'- 3 -'!D15</f>
        <v>0</v>
      </c>
      <c r="G15" s="374">
        <f>IF('- 7 -'!B15=0,"",E15/'- 7 -'!B15)</f>
      </c>
    </row>
    <row r="16" spans="1:7" ht="13.5" customHeight="1">
      <c r="A16" s="400" t="s">
        <v>343</v>
      </c>
      <c r="B16" s="373">
        <v>978887</v>
      </c>
      <c r="C16" s="271">
        <f>B16/'- 3 -'!D16</f>
        <v>0.08933353958165358</v>
      </c>
      <c r="D16" s="373">
        <f>B16/'- 7 -'!C16</f>
        <v>717.6590909090909</v>
      </c>
      <c r="E16" s="373">
        <v>64272</v>
      </c>
      <c r="F16" s="271">
        <f>E16/'- 3 -'!D16</f>
        <v>0.005865483202853893</v>
      </c>
      <c r="G16" s="373">
        <f>IF('- 7 -'!B16=0,"",E16/'- 7 -'!B16)</f>
        <v>4284.8</v>
      </c>
    </row>
    <row r="17" spans="1:7" ht="13.5" customHeight="1">
      <c r="A17" s="399" t="s">
        <v>344</v>
      </c>
      <c r="B17" s="374">
        <v>820870</v>
      </c>
      <c r="C17" s="270">
        <f>B17/'- 3 -'!D17</f>
        <v>0.06368636086837885</v>
      </c>
      <c r="D17" s="374">
        <f>B17/'- 7 -'!C17</f>
        <v>532.8594612138916</v>
      </c>
      <c r="E17" s="374">
        <v>125400</v>
      </c>
      <c r="F17" s="270">
        <f>E17/'- 3 -'!D17</f>
        <v>0.009729030970671007</v>
      </c>
      <c r="G17" s="374">
        <f>IF('- 7 -'!B17=0,"",E17/'- 7 -'!B17)</f>
        <v>4180</v>
      </c>
    </row>
    <row r="18" spans="1:7" ht="13.5" customHeight="1">
      <c r="A18" s="400" t="s">
        <v>345</v>
      </c>
      <c r="B18" s="373">
        <v>3860038</v>
      </c>
      <c r="C18" s="271">
        <f>B18/'- 3 -'!D18</f>
        <v>0.04861320608318011</v>
      </c>
      <c r="D18" s="373">
        <f>B18/'- 7 -'!C18</f>
        <v>639.8206530747555</v>
      </c>
      <c r="E18" s="373">
        <v>594932</v>
      </c>
      <c r="F18" s="271">
        <f>E18/'- 3 -'!D18</f>
        <v>0.0074925562705544626</v>
      </c>
      <c r="G18" s="373">
        <f>IF('- 7 -'!B18=0,"",E18/'- 7 -'!B18)</f>
        <v>5612.566037735849</v>
      </c>
    </row>
    <row r="19" spans="1:7" ht="13.5" customHeight="1">
      <c r="A19" s="399" t="s">
        <v>346</v>
      </c>
      <c r="B19" s="374">
        <v>1153800</v>
      </c>
      <c r="C19" s="270">
        <f>B19/'- 3 -'!D19</f>
        <v>0.05892514468911471</v>
      </c>
      <c r="D19" s="374">
        <f>B19/'- 7 -'!C19</f>
        <v>387.0513250587051</v>
      </c>
      <c r="E19" s="374">
        <v>479600</v>
      </c>
      <c r="F19" s="270">
        <f>E19/'- 3 -'!D19</f>
        <v>0.024493412543681238</v>
      </c>
      <c r="G19" s="374">
        <f>IF('- 7 -'!B19=0,"",E19/'- 7 -'!B19)</f>
        <v>5328.888888888889</v>
      </c>
    </row>
    <row r="20" spans="1:7" ht="13.5" customHeight="1">
      <c r="A20" s="400" t="s">
        <v>347</v>
      </c>
      <c r="B20" s="373">
        <v>2449768</v>
      </c>
      <c r="C20" s="271">
        <f>B20/'- 3 -'!D20</f>
        <v>0.06304632562872019</v>
      </c>
      <c r="D20" s="373">
        <f>B20/'- 7 -'!C20</f>
        <v>378.6934611222755</v>
      </c>
      <c r="E20" s="373">
        <v>1486984</v>
      </c>
      <c r="F20" s="271">
        <f>E20/'- 3 -'!D20</f>
        <v>0.03826847173638355</v>
      </c>
      <c r="G20" s="373">
        <f>IF('- 7 -'!B20=0,"",E20/'- 7 -'!B20)</f>
        <v>4589.456790123457</v>
      </c>
    </row>
    <row r="21" spans="1:7" ht="13.5" customHeight="1">
      <c r="A21" s="399" t="s">
        <v>348</v>
      </c>
      <c r="B21" s="374">
        <v>1836000</v>
      </c>
      <c r="C21" s="270">
        <f>B21/'- 3 -'!D21</f>
        <v>0.07344602257385105</v>
      </c>
      <c r="D21" s="374">
        <f>B21/'- 7 -'!C21</f>
        <v>558.9891916577866</v>
      </c>
      <c r="E21" s="374">
        <v>0</v>
      </c>
      <c r="F21" s="270">
        <f>E21/'- 3 -'!D21</f>
        <v>0</v>
      </c>
      <c r="G21" s="374">
        <f>IF('- 7 -'!B21=0,"",E21/'- 7 -'!B21)</f>
      </c>
    </row>
    <row r="22" spans="1:7" ht="13.5" customHeight="1">
      <c r="A22" s="400" t="s">
        <v>349</v>
      </c>
      <c r="B22" s="373">
        <v>885470</v>
      </c>
      <c r="C22" s="271">
        <f>B22/'- 3 -'!D22</f>
        <v>0.06926595005204314</v>
      </c>
      <c r="D22" s="373">
        <f>B22/'- 7 -'!C22</f>
        <v>531.3351335133514</v>
      </c>
      <c r="E22" s="373">
        <v>0</v>
      </c>
      <c r="F22" s="271">
        <f>E22/'- 3 -'!D22</f>
        <v>0</v>
      </c>
      <c r="G22" s="373">
        <f>IF('- 7 -'!B22=0,"",E22/'- 7 -'!B22)</f>
      </c>
    </row>
    <row r="23" spans="1:7" ht="13.5" customHeight="1">
      <c r="A23" s="399" t="s">
        <v>350</v>
      </c>
      <c r="B23" s="374">
        <v>673250</v>
      </c>
      <c r="C23" s="270">
        <f>B23/'- 3 -'!D23</f>
        <v>0.061663800624194284</v>
      </c>
      <c r="D23" s="374">
        <f>B23/'- 7 -'!C23</f>
        <v>510.0378787878788</v>
      </c>
      <c r="E23" s="374">
        <v>196100</v>
      </c>
      <c r="F23" s="270">
        <f>E23/'- 3 -'!D23</f>
        <v>0.017961041667143705</v>
      </c>
      <c r="G23" s="374">
        <f>IF('- 7 -'!B23=0,"",E23/'- 7 -'!B23)</f>
        <v>4902.5</v>
      </c>
    </row>
    <row r="24" spans="1:7" ht="13.5" customHeight="1">
      <c r="A24" s="400" t="s">
        <v>351</v>
      </c>
      <c r="B24" s="373">
        <v>2452430</v>
      </c>
      <c r="C24" s="271">
        <f>B24/'- 3 -'!D24</f>
        <v>0.067253090131174</v>
      </c>
      <c r="D24" s="373">
        <f>B24/'- 7 -'!C24</f>
        <v>536.2847146293461</v>
      </c>
      <c r="E24" s="373">
        <v>1313245</v>
      </c>
      <c r="F24" s="271">
        <f>E24/'- 3 -'!D24</f>
        <v>0.03601317238384525</v>
      </c>
      <c r="G24" s="373">
        <f>IF('- 7 -'!B24=0,"",E24/'- 7 -'!B24)</f>
        <v>4607.877192982456</v>
      </c>
    </row>
    <row r="25" spans="1:7" ht="13.5" customHeight="1">
      <c r="A25" s="399" t="s">
        <v>352</v>
      </c>
      <c r="B25" s="374">
        <v>8995982</v>
      </c>
      <c r="C25" s="270">
        <f>B25/'- 3 -'!D25</f>
        <v>0.0772910355433453</v>
      </c>
      <c r="D25" s="374">
        <f>B25/'- 7 -'!C25</f>
        <v>605.2398156558011</v>
      </c>
      <c r="E25" s="374">
        <v>904652</v>
      </c>
      <c r="F25" s="270">
        <f>E25/'- 3 -'!D25</f>
        <v>0.007772524432169652</v>
      </c>
      <c r="G25" s="374">
        <f>IF('- 7 -'!B25=0,"",E25/'- 7 -'!B25)</f>
        <v>3933.269565217391</v>
      </c>
    </row>
    <row r="26" spans="1:7" ht="13.5" customHeight="1">
      <c r="A26" s="400" t="s">
        <v>353</v>
      </c>
      <c r="B26" s="373">
        <v>1836921</v>
      </c>
      <c r="C26" s="271">
        <f>B26/'- 3 -'!D26</f>
        <v>0.06761063565085838</v>
      </c>
      <c r="D26" s="373">
        <f>B26/'- 7 -'!C26</f>
        <v>565.9029574861368</v>
      </c>
      <c r="E26" s="373">
        <v>809859</v>
      </c>
      <c r="F26" s="271">
        <f>E26/'- 3 -'!D26</f>
        <v>0.029808076546334068</v>
      </c>
      <c r="G26" s="373">
        <f>IF('- 7 -'!B26=0,"",E26/'- 7 -'!B26)</f>
        <v>4627.765714285714</v>
      </c>
    </row>
    <row r="27" spans="1:7" ht="13.5" customHeight="1">
      <c r="A27" s="399" t="s">
        <v>354</v>
      </c>
      <c r="B27" s="374">
        <v>1769296</v>
      </c>
      <c r="C27" s="270">
        <f>B27/'- 3 -'!D27</f>
        <v>0.06223637070349806</v>
      </c>
      <c r="D27" s="374">
        <f>B27/'- 7 -'!C27</f>
        <v>561.6812698412698</v>
      </c>
      <c r="E27" s="374">
        <v>817136</v>
      </c>
      <c r="F27" s="270">
        <f>E27/'- 3 -'!D27</f>
        <v>0.028743397945382564</v>
      </c>
      <c r="G27" s="374">
        <f>IF('- 7 -'!B27=0,"",E27/'- 7 -'!B27)</f>
        <v>4726.061307113939</v>
      </c>
    </row>
    <row r="28" spans="1:7" ht="13.5" customHeight="1">
      <c r="A28" s="400" t="s">
        <v>355</v>
      </c>
      <c r="B28" s="373">
        <v>943798</v>
      </c>
      <c r="C28" s="271">
        <f>B28/'- 3 -'!D28</f>
        <v>0.05453624275578841</v>
      </c>
      <c r="D28" s="373">
        <f>B28/'- 7 -'!C28</f>
        <v>463.66887742569395</v>
      </c>
      <c r="E28" s="373">
        <v>346978</v>
      </c>
      <c r="F28" s="271">
        <f>E28/'- 3 -'!D28</f>
        <v>0.020049710254649775</v>
      </c>
      <c r="G28" s="373">
        <f>IF('- 7 -'!B28=0,"",E28/'- 7 -'!B28)</f>
        <v>5596.419354838709</v>
      </c>
    </row>
    <row r="29" spans="1:7" ht="13.5" customHeight="1">
      <c r="A29" s="399" t="s">
        <v>356</v>
      </c>
      <c r="B29" s="374">
        <v>7712874</v>
      </c>
      <c r="C29" s="270">
        <f>B29/'- 3 -'!D29</f>
        <v>0.07098674727658112</v>
      </c>
      <c r="D29" s="374">
        <f>B29/'- 7 -'!C29</f>
        <v>591.61417504027</v>
      </c>
      <c r="E29" s="374">
        <v>0</v>
      </c>
      <c r="F29" s="270">
        <f>E29/'- 3 -'!D29</f>
        <v>0</v>
      </c>
      <c r="G29" s="374">
        <f>IF('- 7 -'!B29=0,"",E29/'- 7 -'!B29)</f>
      </c>
    </row>
    <row r="30" spans="1:7" ht="13.5" customHeight="1">
      <c r="A30" s="400" t="s">
        <v>357</v>
      </c>
      <c r="B30" s="373">
        <v>567088</v>
      </c>
      <c r="C30" s="271">
        <f>B30/'- 3 -'!D30</f>
        <v>0.05530735584867915</v>
      </c>
      <c r="D30" s="373">
        <f>B30/'- 7 -'!C30</f>
        <v>444.4263322884012</v>
      </c>
      <c r="E30" s="373">
        <v>0</v>
      </c>
      <c r="F30" s="271">
        <f>E30/'- 3 -'!D30</f>
        <v>0</v>
      </c>
      <c r="G30" s="373">
        <f>IF('- 7 -'!B30=0,"",E30/'- 7 -'!B30)</f>
      </c>
    </row>
    <row r="31" spans="1:7" ht="13.5" customHeight="1">
      <c r="A31" s="399" t="s">
        <v>358</v>
      </c>
      <c r="B31" s="374">
        <v>1690403</v>
      </c>
      <c r="C31" s="270">
        <f>B31/'- 3 -'!D31</f>
        <v>0.06818329592885458</v>
      </c>
      <c r="D31" s="374">
        <f>B31/'- 7 -'!C31</f>
        <v>512.1967699906069</v>
      </c>
      <c r="E31" s="374">
        <v>336015</v>
      </c>
      <c r="F31" s="270">
        <f>E31/'- 3 -'!D31</f>
        <v>0.013553342121100159</v>
      </c>
      <c r="G31" s="374">
        <f>IF('- 7 -'!B31=0,"",E31/'- 7 -'!B31)</f>
        <v>6109.363636363636</v>
      </c>
    </row>
    <row r="32" spans="1:7" ht="13.5" customHeight="1">
      <c r="A32" s="400" t="s">
        <v>359</v>
      </c>
      <c r="B32" s="373">
        <v>1243768</v>
      </c>
      <c r="C32" s="271">
        <f>B32/'- 3 -'!D32</f>
        <v>0.06310975188978941</v>
      </c>
      <c r="D32" s="373">
        <f>B32/'- 7 -'!C32</f>
        <v>540.1815418023887</v>
      </c>
      <c r="E32" s="373">
        <v>0</v>
      </c>
      <c r="F32" s="271">
        <f>E32/'- 3 -'!D32</f>
        <v>0</v>
      </c>
      <c r="G32" s="373">
        <f>IF('- 7 -'!B32=0,"",E32/'- 7 -'!B32)</f>
      </c>
    </row>
    <row r="33" spans="1:7" ht="13.5" customHeight="1">
      <c r="A33" s="399" t="s">
        <v>360</v>
      </c>
      <c r="B33" s="374">
        <v>1270600</v>
      </c>
      <c r="C33" s="270">
        <f>B33/'- 3 -'!D33</f>
        <v>0.058699337980864734</v>
      </c>
      <c r="D33" s="374">
        <f>B33/'- 7 -'!C33</f>
        <v>534.6517988638755</v>
      </c>
      <c r="E33" s="374">
        <v>0</v>
      </c>
      <c r="F33" s="270">
        <f>E33/'- 3 -'!D33</f>
        <v>0</v>
      </c>
      <c r="G33" s="374">
        <f>IF('- 7 -'!B33=0,"",E33/'- 7 -'!B33)</f>
      </c>
    </row>
    <row r="34" spans="1:7" ht="13.5" customHeight="1">
      <c r="A34" s="400" t="s">
        <v>361</v>
      </c>
      <c r="B34" s="373">
        <v>1321929</v>
      </c>
      <c r="C34" s="271">
        <f>B34/'- 3 -'!D34</f>
        <v>0.07359359102346014</v>
      </c>
      <c r="D34" s="373">
        <f>B34/'- 7 -'!C34</f>
        <v>600.3583268994959</v>
      </c>
      <c r="E34" s="373">
        <v>185590</v>
      </c>
      <c r="F34" s="271">
        <f>E34/'- 3 -'!D34</f>
        <v>0.010332048512472278</v>
      </c>
      <c r="G34" s="373">
        <f>IF('- 7 -'!B34=0,"",E34/'- 7 -'!B34)</f>
        <v>6186.333333333333</v>
      </c>
    </row>
    <row r="35" spans="1:7" ht="13.5" customHeight="1">
      <c r="A35" s="399" t="s">
        <v>362</v>
      </c>
      <c r="B35" s="374">
        <v>10410700</v>
      </c>
      <c r="C35" s="270">
        <f>B35/'- 3 -'!D35</f>
        <v>0.07988467301127779</v>
      </c>
      <c r="D35" s="374">
        <f>B35/'- 7 -'!C35</f>
        <v>602.6628845986859</v>
      </c>
      <c r="E35" s="374">
        <v>2658075</v>
      </c>
      <c r="F35" s="270">
        <f>E35/'- 3 -'!D35</f>
        <v>0.020396270396270396</v>
      </c>
      <c r="G35" s="374">
        <f>IF('- 7 -'!B35=0,"",E35/'- 7 -'!B35)</f>
        <v>5491.890495867769</v>
      </c>
    </row>
    <row r="36" spans="1:7" ht="13.5" customHeight="1">
      <c r="A36" s="400" t="s">
        <v>363</v>
      </c>
      <c r="B36" s="373">
        <v>1078700</v>
      </c>
      <c r="C36" s="271">
        <f>B36/'- 3 -'!D36</f>
        <v>0.06486314219742159</v>
      </c>
      <c r="D36" s="373">
        <f>B36/'- 7 -'!C36</f>
        <v>525.2215405589639</v>
      </c>
      <c r="E36" s="373">
        <v>109635</v>
      </c>
      <c r="F36" s="271">
        <f>E36/'- 3 -'!D36</f>
        <v>0.006592445160669617</v>
      </c>
      <c r="G36" s="373">
        <f>IF('- 7 -'!B36=0,"",E36/'- 7 -'!B36)</f>
        <v>7666.783216783217</v>
      </c>
    </row>
    <row r="37" spans="1:7" ht="13.5" customHeight="1">
      <c r="A37" s="399" t="s">
        <v>364</v>
      </c>
      <c r="B37" s="374">
        <v>2230053</v>
      </c>
      <c r="C37" s="270">
        <f>B37/'- 3 -'!D37</f>
        <v>0.0872607703056856</v>
      </c>
      <c r="D37" s="374">
        <f>B37/'- 7 -'!C37</f>
        <v>688.9258572752549</v>
      </c>
      <c r="E37" s="374">
        <v>0</v>
      </c>
      <c r="F37" s="270">
        <f>E37/'- 3 -'!D37</f>
        <v>0</v>
      </c>
      <c r="G37" s="374">
        <f>IF('- 7 -'!B37=0,"",E37/'- 7 -'!B37)</f>
      </c>
    </row>
    <row r="38" spans="1:7" ht="13.5" customHeight="1">
      <c r="A38" s="400" t="s">
        <v>365</v>
      </c>
      <c r="B38" s="373">
        <v>5363425</v>
      </c>
      <c r="C38" s="271">
        <f>B38/'- 3 -'!D38</f>
        <v>0.08040083905261348</v>
      </c>
      <c r="D38" s="373">
        <f>B38/'- 7 -'!C38</f>
        <v>629.3622389110537</v>
      </c>
      <c r="E38" s="373">
        <v>461787</v>
      </c>
      <c r="F38" s="271">
        <f>E38/'- 3 -'!D38</f>
        <v>0.0069224538916064305</v>
      </c>
      <c r="G38" s="373">
        <f>IF('- 7 -'!B38=0,"",E38/'- 7 -'!B38)</f>
        <v>4712.1122448979595</v>
      </c>
    </row>
    <row r="39" spans="1:7" ht="13.5" customHeight="1">
      <c r="A39" s="399" t="s">
        <v>366</v>
      </c>
      <c r="B39" s="374">
        <v>761500</v>
      </c>
      <c r="C39" s="270">
        <f>B39/'- 3 -'!D39</f>
        <v>0.04961203583428811</v>
      </c>
      <c r="D39" s="374">
        <f>B39/'- 7 -'!C39</f>
        <v>432.3020153278456</v>
      </c>
      <c r="E39" s="374">
        <v>0</v>
      </c>
      <c r="F39" s="270">
        <f>E39/'- 3 -'!D39</f>
        <v>0</v>
      </c>
      <c r="G39" s="374">
        <f>IF('- 7 -'!B39=0,"",E39/'- 7 -'!B39)</f>
      </c>
    </row>
    <row r="40" spans="1:7" ht="13.5" customHeight="1">
      <c r="A40" s="400" t="s">
        <v>367</v>
      </c>
      <c r="B40" s="373">
        <v>3119456</v>
      </c>
      <c r="C40" s="271">
        <f>B40/'- 3 -'!D40</f>
        <v>0.04443608092599021</v>
      </c>
      <c r="D40" s="373">
        <f>B40/'- 7 -'!C40</f>
        <v>359.17329679566154</v>
      </c>
      <c r="E40" s="373">
        <v>2711725</v>
      </c>
      <c r="F40" s="271">
        <f>E40/'- 3 -'!D40</f>
        <v>0.03862802730637355</v>
      </c>
      <c r="G40" s="373">
        <f>IF('- 7 -'!B40=0,"",E40/'- 7 -'!B40)</f>
        <v>4642.7287357896175</v>
      </c>
    </row>
    <row r="41" spans="1:7" ht="13.5" customHeight="1">
      <c r="A41" s="399" t="s">
        <v>368</v>
      </c>
      <c r="B41" s="374">
        <v>2643143</v>
      </c>
      <c r="C41" s="270">
        <f>B41/'- 3 -'!D41</f>
        <v>0.06417831447338398</v>
      </c>
      <c r="D41" s="374">
        <f>B41/'- 7 -'!C41</f>
        <v>579.5120785445234</v>
      </c>
      <c r="E41" s="374">
        <v>0</v>
      </c>
      <c r="F41" s="270">
        <f>E41/'- 3 -'!D41</f>
        <v>0</v>
      </c>
      <c r="G41" s="374">
        <f>IF('- 7 -'!B41=0,"",E41/'- 7 -'!B41)</f>
      </c>
    </row>
    <row r="42" spans="1:7" ht="13.5" customHeight="1">
      <c r="A42" s="400" t="s">
        <v>369</v>
      </c>
      <c r="B42" s="373">
        <v>961183</v>
      </c>
      <c r="C42" s="271">
        <f>B42/'- 3 -'!D42</f>
        <v>0.06183880541167314</v>
      </c>
      <c r="D42" s="373">
        <f>B42/'- 7 -'!C42</f>
        <v>526.6756164383562</v>
      </c>
      <c r="E42" s="373">
        <v>704470</v>
      </c>
      <c r="F42" s="271">
        <f>E42/'- 3 -'!D42</f>
        <v>0.04532288154114396</v>
      </c>
      <c r="G42" s="373">
        <f>IF('- 7 -'!B42=0,"",E42/'- 7 -'!B42)</f>
        <v>5349.050873196659</v>
      </c>
    </row>
    <row r="43" spans="1:7" ht="13.5" customHeight="1">
      <c r="A43" s="399" t="s">
        <v>370</v>
      </c>
      <c r="B43" s="374">
        <v>455394</v>
      </c>
      <c r="C43" s="270">
        <f>B43/'- 3 -'!D43</f>
        <v>0.04972316693359282</v>
      </c>
      <c r="D43" s="374">
        <f>B43/'- 7 -'!C43</f>
        <v>388.23017902813297</v>
      </c>
      <c r="E43" s="374">
        <v>0</v>
      </c>
      <c r="F43" s="270">
        <f>E43/'- 3 -'!D43</f>
        <v>0</v>
      </c>
      <c r="G43" s="374">
        <f>IF('- 7 -'!B43=0,"",E43/'- 7 -'!B43)</f>
      </c>
    </row>
    <row r="44" spans="1:7" ht="13.5" customHeight="1">
      <c r="A44" s="400" t="s">
        <v>371</v>
      </c>
      <c r="B44" s="373">
        <v>398040</v>
      </c>
      <c r="C44" s="271">
        <f>B44/'- 3 -'!D44</f>
        <v>0.056140204391866635</v>
      </c>
      <c r="D44" s="373">
        <f>B44/'- 7 -'!C44</f>
        <v>494.15270018621976</v>
      </c>
      <c r="E44" s="373">
        <v>0</v>
      </c>
      <c r="F44" s="271">
        <f>E44/'- 3 -'!D44</f>
        <v>0</v>
      </c>
      <c r="G44" s="373">
        <f>IF('- 7 -'!B44=0,"",E44/'- 7 -'!B44)</f>
      </c>
    </row>
    <row r="45" spans="1:7" ht="13.5" customHeight="1">
      <c r="A45" s="399" t="s">
        <v>372</v>
      </c>
      <c r="B45" s="374">
        <v>681838</v>
      </c>
      <c r="C45" s="270">
        <f>B45/'- 3 -'!D45</f>
        <v>0.06438986542248229</v>
      </c>
      <c r="D45" s="374">
        <f>B45/'- 7 -'!C45</f>
        <v>477.812193412754</v>
      </c>
      <c r="E45" s="374">
        <v>48224</v>
      </c>
      <c r="F45" s="270">
        <f>E45/'- 3 -'!D45</f>
        <v>0.004554068371275561</v>
      </c>
      <c r="G45" s="374">
        <f>IF('- 7 -'!B45=0,"",E45/'- 7 -'!B45)</f>
        <v>4822.4</v>
      </c>
    </row>
    <row r="46" spans="1:7" ht="13.5" customHeight="1">
      <c r="A46" s="400" t="s">
        <v>373</v>
      </c>
      <c r="B46" s="373">
        <v>19055900</v>
      </c>
      <c r="C46" s="271">
        <f>B46/'- 3 -'!D46</f>
        <v>0.07078599012497568</v>
      </c>
      <c r="D46" s="373">
        <f>B46/'- 7 -'!C46</f>
        <v>629.8325924212127</v>
      </c>
      <c r="E46" s="373">
        <v>4340900</v>
      </c>
      <c r="F46" s="271">
        <f>E46/'- 3 -'!D46</f>
        <v>0.016124922178092187</v>
      </c>
      <c r="G46" s="373">
        <f>IF('- 7 -'!B46=0,"",E46/'- 7 -'!B46)</f>
        <v>7689.813994685563</v>
      </c>
    </row>
    <row r="47" spans="1:7" ht="13.5" customHeight="1">
      <c r="A47" s="399" t="s">
        <v>377</v>
      </c>
      <c r="B47" s="374">
        <v>154350</v>
      </c>
      <c r="C47" s="270">
        <f>B47/'- 3 -'!D47</f>
        <v>0.026866101854814087</v>
      </c>
      <c r="D47" s="374">
        <f>B47/'- 7 -'!C47</f>
        <v>238.93188854489165</v>
      </c>
      <c r="E47" s="374">
        <v>2815625</v>
      </c>
      <c r="F47" s="270">
        <f>E47/'- 3 -'!D47</f>
        <v>0.49008660858413294</v>
      </c>
      <c r="G47" s="374">
        <f>IF('- 7 -'!B47=0,"",E47/'- 7 -'!B47)</f>
        <v>5054.982046678636</v>
      </c>
    </row>
    <row r="48" spans="1:7" ht="4.5" customHeight="1">
      <c r="A48" s="401"/>
      <c r="B48" s="312"/>
      <c r="C48" s="159"/>
      <c r="D48" s="312"/>
      <c r="E48" s="312"/>
      <c r="F48" s="159"/>
      <c r="G48" s="312"/>
    </row>
    <row r="49" spans="1:7" ht="13.5" customHeight="1">
      <c r="A49" s="395" t="s">
        <v>374</v>
      </c>
      <c r="B49" s="375">
        <f>SUM(B11:B47)</f>
        <v>99046892</v>
      </c>
      <c r="C49" s="79">
        <f>B49/'- 3 -'!D49</f>
        <v>0.06777955750836716</v>
      </c>
      <c r="D49" s="375">
        <f>B49/'- 7 -'!C49</f>
        <v>563.362828194029</v>
      </c>
      <c r="E49" s="375">
        <f>SUM(E11:E47)</f>
        <v>24354895</v>
      </c>
      <c r="F49" s="79">
        <f>E49/'- 3 -'!D49</f>
        <v>0.016666489709366586</v>
      </c>
      <c r="G49" s="375">
        <f>E49/'- 7 -'!B49</f>
        <v>5450.253771891742</v>
      </c>
    </row>
    <row r="50" spans="1:7" ht="4.5" customHeight="1">
      <c r="A50" s="401" t="s">
        <v>21</v>
      </c>
      <c r="B50" s="312"/>
      <c r="C50" s="159"/>
      <c r="D50" s="312"/>
      <c r="E50" s="312"/>
      <c r="F50" s="159"/>
      <c r="G50" s="9"/>
    </row>
    <row r="51" spans="1:7" ht="13.5" customHeight="1">
      <c r="A51" s="400" t="s">
        <v>375</v>
      </c>
      <c r="B51" s="373">
        <v>57691</v>
      </c>
      <c r="C51" s="271">
        <f>B51/'- 3 -'!D51</f>
        <v>0.03946480927383</v>
      </c>
      <c r="D51" s="373">
        <f>B51/'- 7 -'!C51</f>
        <v>406.27464788732397</v>
      </c>
      <c r="E51" s="373">
        <v>0</v>
      </c>
      <c r="F51" s="271">
        <f>E51/'- 3 -'!D51</f>
        <v>0</v>
      </c>
      <c r="G51" s="8">
        <f>IF('- 7 -'!B51=0,"",E51/'- 7 -'!B51)</f>
      </c>
    </row>
    <row r="52" spans="1:7" ht="13.5" customHeight="1">
      <c r="A52" s="399" t="s">
        <v>376</v>
      </c>
      <c r="B52" s="374">
        <v>220115</v>
      </c>
      <c r="C52" s="270">
        <f>B52/'- 3 -'!D52</f>
        <v>0.08929198029300864</v>
      </c>
      <c r="D52" s="374">
        <f>B52/'- 7 -'!C52</f>
        <v>920.9832635983264</v>
      </c>
      <c r="E52" s="374">
        <v>0</v>
      </c>
      <c r="F52" s="270">
        <f>E52/'- 3 -'!D52</f>
        <v>0</v>
      </c>
      <c r="G52" s="7">
        <f>IF('- 7 -'!B52=0,"",E52/'- 7 -'!B52)</f>
      </c>
    </row>
    <row r="53" spans="2:7" ht="49.5" customHeight="1">
      <c r="B53" s="73"/>
      <c r="C53" s="73"/>
      <c r="D53" s="73"/>
      <c r="E53" s="73"/>
      <c r="F53" s="73"/>
      <c r="G53" s="73"/>
    </row>
    <row r="54" spans="1:7" ht="15" customHeight="1">
      <c r="A54"/>
      <c r="C54" s="73"/>
      <c r="D54" s="73"/>
      <c r="E54" s="73"/>
      <c r="F54" s="73"/>
      <c r="G54" s="73"/>
    </row>
    <row r="55" ht="14.25" customHeight="1">
      <c r="A55" s="3"/>
    </row>
    <row r="56" ht="14.25" customHeight="1">
      <c r="A56" s="3"/>
    </row>
    <row r="57" ht="14.25" customHeight="1">
      <c r="A57" s="3"/>
    </row>
    <row r="58" ht="14.25" customHeight="1">
      <c r="A58" s="3"/>
    </row>
    <row r="59" ht="14.25" customHeight="1"/>
    <row r="60" ht="14.25"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Roman,Bold"&amp;11&amp;A</oddHeader>
  </headerFooter>
</worksheet>
</file>

<file path=xl/worksheets/sheet15.xml><?xml version="1.0" encoding="utf-8"?>
<worksheet xmlns="http://schemas.openxmlformats.org/spreadsheetml/2006/main" xmlns:r="http://schemas.openxmlformats.org/officeDocument/2006/relationships">
  <sheetPr codeName="Sheet14">
    <pageSetUpPr fitToPage="1"/>
  </sheetPr>
  <dimension ref="A1:J62"/>
  <sheetViews>
    <sheetView showGridLines="0" showZeros="0" workbookViewId="0" topLeftCell="A1">
      <selection activeCell="A1" sqref="A1"/>
    </sheetView>
  </sheetViews>
  <sheetFormatPr defaultColWidth="15.83203125" defaultRowHeight="12"/>
  <cols>
    <col min="1" max="1" width="33.83203125" style="66" customWidth="1"/>
    <col min="2" max="2" width="15.83203125" style="66" customWidth="1"/>
    <col min="3" max="3" width="7.83203125" style="66" customWidth="1"/>
    <col min="4" max="4" width="9.83203125" style="66" customWidth="1"/>
    <col min="5" max="5" width="15.83203125" style="66" customWidth="1"/>
    <col min="6" max="6" width="7.83203125" style="66" customWidth="1"/>
    <col min="7" max="7" width="9.83203125" style="66" customWidth="1"/>
    <col min="8" max="8" width="15.83203125" style="66" customWidth="1"/>
    <col min="9" max="9" width="7.83203125" style="66" customWidth="1"/>
    <col min="10" max="10" width="9.83203125" style="66" customWidth="1"/>
    <col min="11" max="16384" width="15.83203125" style="66" customWidth="1"/>
  </cols>
  <sheetData>
    <row r="1" spans="1:10" ht="6.75" customHeight="1">
      <c r="A1" s="64"/>
      <c r="B1" s="64"/>
      <c r="C1" s="64"/>
      <c r="D1" s="64"/>
      <c r="E1" s="64"/>
      <c r="F1" s="64"/>
      <c r="G1" s="64"/>
      <c r="H1" s="65"/>
      <c r="I1" s="65"/>
      <c r="J1" s="65"/>
    </row>
    <row r="2" spans="1:10" ht="15.75" customHeight="1">
      <c r="A2" s="330"/>
      <c r="B2" s="521" t="s">
        <v>18</v>
      </c>
      <c r="C2" s="68"/>
      <c r="D2" s="68"/>
      <c r="E2" s="160"/>
      <c r="F2" s="160"/>
      <c r="G2" s="160"/>
      <c r="H2" s="160"/>
      <c r="I2" s="67"/>
      <c r="J2" s="333" t="s">
        <v>298</v>
      </c>
    </row>
    <row r="3" spans="1:10" ht="15.75" customHeight="1">
      <c r="A3" s="331"/>
      <c r="B3" s="523" t="s">
        <v>564</v>
      </c>
      <c r="C3" s="70"/>
      <c r="D3" s="70"/>
      <c r="E3" s="163"/>
      <c r="F3" s="163"/>
      <c r="G3" s="163"/>
      <c r="H3" s="163"/>
      <c r="I3" s="69"/>
      <c r="J3" s="71"/>
    </row>
    <row r="4" spans="8:10" ht="15.75" customHeight="1">
      <c r="H4" s="65"/>
      <c r="I4" s="65"/>
      <c r="J4" s="65"/>
    </row>
    <row r="5" spans="2:10" ht="15.75" customHeight="1">
      <c r="B5" s="258" t="s">
        <v>232</v>
      </c>
      <c r="C5" s="137"/>
      <c r="D5" s="137"/>
      <c r="E5" s="137"/>
      <c r="F5" s="137"/>
      <c r="G5" s="137"/>
      <c r="H5" s="137"/>
      <c r="I5" s="259"/>
      <c r="J5" s="260"/>
    </row>
    <row r="6" spans="2:10" ht="15.75" customHeight="1">
      <c r="B6" s="286" t="s">
        <v>281</v>
      </c>
      <c r="C6" s="26"/>
      <c r="D6" s="26"/>
      <c r="E6" s="26"/>
      <c r="F6" s="26"/>
      <c r="G6" s="27"/>
      <c r="H6" s="74"/>
      <c r="I6" s="75"/>
      <c r="J6" s="76"/>
    </row>
    <row r="7" spans="2:10" ht="15.75" customHeight="1">
      <c r="B7" s="31" t="s">
        <v>57</v>
      </c>
      <c r="C7" s="32"/>
      <c r="D7" s="33"/>
      <c r="E7" s="31" t="s">
        <v>58</v>
      </c>
      <c r="F7" s="32"/>
      <c r="G7" s="33"/>
      <c r="H7" s="31" t="s">
        <v>59</v>
      </c>
      <c r="I7" s="32"/>
      <c r="J7" s="33"/>
    </row>
    <row r="8" spans="1:10" ht="15.75" customHeight="1">
      <c r="A8" s="303"/>
      <c r="B8" s="38"/>
      <c r="C8" s="39"/>
      <c r="D8" s="37" t="s">
        <v>93</v>
      </c>
      <c r="E8" s="38"/>
      <c r="F8" s="39"/>
      <c r="G8" s="37" t="s">
        <v>93</v>
      </c>
      <c r="H8" s="77"/>
      <c r="I8" s="36"/>
      <c r="J8" s="37" t="s">
        <v>93</v>
      </c>
    </row>
    <row r="9" spans="1:10" ht="15.75" customHeight="1">
      <c r="A9" s="304" t="s">
        <v>118</v>
      </c>
      <c r="B9" s="40" t="s">
        <v>119</v>
      </c>
      <c r="C9" s="40" t="s">
        <v>120</v>
      </c>
      <c r="D9" s="40" t="s">
        <v>121</v>
      </c>
      <c r="E9" s="40" t="s">
        <v>119</v>
      </c>
      <c r="F9" s="40" t="s">
        <v>120</v>
      </c>
      <c r="G9" s="40" t="s">
        <v>121</v>
      </c>
      <c r="H9" s="78" t="s">
        <v>119</v>
      </c>
      <c r="I9" s="40" t="s">
        <v>120</v>
      </c>
      <c r="J9" s="40" t="s">
        <v>121</v>
      </c>
    </row>
    <row r="10" spans="1:10" ht="4.5" customHeight="1">
      <c r="A10" s="61"/>
      <c r="B10" s="73"/>
      <c r="C10" s="73"/>
      <c r="D10" s="73"/>
      <c r="E10" s="73"/>
      <c r="F10" s="73"/>
      <c r="G10" s="73"/>
      <c r="H10" s="73"/>
      <c r="I10" s="73"/>
      <c r="J10" s="73"/>
    </row>
    <row r="11" spans="1:10" ht="13.5" customHeight="1">
      <c r="A11" s="399" t="s">
        <v>339</v>
      </c>
      <c r="B11" s="374">
        <v>6280445</v>
      </c>
      <c r="C11" s="270">
        <f>B11/'- 3 -'!D11</f>
        <v>0.5422016211715767</v>
      </c>
      <c r="D11" s="374">
        <f>B11/'- 6 -'!B11</f>
        <v>4186.963333333333</v>
      </c>
      <c r="E11" s="374">
        <v>0</v>
      </c>
      <c r="F11" s="270">
        <f>E11/'- 3 -'!D11</f>
        <v>0</v>
      </c>
      <c r="G11" s="374">
        <f>IF('- 6 -'!C11=0,"",E11/'- 6 -'!C11)</f>
      </c>
      <c r="H11" s="374">
        <v>0</v>
      </c>
      <c r="I11" s="270">
        <f>H11/'- 3 -'!D11</f>
        <v>0</v>
      </c>
      <c r="J11" s="374">
        <f>IF('- 6 -'!D11=0,"",H11/'- 6 -'!D11)</f>
      </c>
    </row>
    <row r="12" spans="1:10" ht="13.5" customHeight="1">
      <c r="A12" s="400" t="s">
        <v>340</v>
      </c>
      <c r="B12" s="373">
        <v>9271536</v>
      </c>
      <c r="C12" s="271">
        <f>B12/'- 3 -'!D12</f>
        <v>0.4622043535029261</v>
      </c>
      <c r="D12" s="373">
        <f>B12/'- 6 -'!B12</f>
        <v>4236.2862103627895</v>
      </c>
      <c r="E12" s="373">
        <v>0</v>
      </c>
      <c r="F12" s="271">
        <f>E12/'- 3 -'!D12</f>
        <v>0</v>
      </c>
      <c r="G12" s="373">
        <f>IF('- 6 -'!C12=0,"",E12/'- 6 -'!C12)</f>
      </c>
      <c r="H12" s="373">
        <v>213457</v>
      </c>
      <c r="I12" s="271">
        <f>H12/'- 3 -'!D12</f>
        <v>0.01064125239719439</v>
      </c>
      <c r="J12" s="373">
        <f>IF('- 6 -'!D12=0,"",H12/'- 6 -'!D12)</f>
        <v>6885.709677419355</v>
      </c>
    </row>
    <row r="13" spans="1:10" ht="13.5" customHeight="1">
      <c r="A13" s="399" t="s">
        <v>341</v>
      </c>
      <c r="B13" s="374">
        <v>20841000</v>
      </c>
      <c r="C13" s="270">
        <f>B13/'- 3 -'!D13</f>
        <v>0.42333942717854967</v>
      </c>
      <c r="D13" s="374">
        <f>B13/'- 6 -'!B13</f>
        <v>3841.729801470995</v>
      </c>
      <c r="E13" s="374">
        <v>0</v>
      </c>
      <c r="F13" s="270">
        <f>E13/'- 3 -'!D13</f>
        <v>0</v>
      </c>
      <c r="G13" s="374">
        <f>IF('- 6 -'!C13=0,"",E13/'- 6 -'!C13)</f>
      </c>
      <c r="H13" s="374">
        <v>0</v>
      </c>
      <c r="I13" s="270">
        <f>H13/'- 3 -'!D13</f>
        <v>0</v>
      </c>
      <c r="J13" s="374">
        <f>IF('- 6 -'!D13=0,"",H13/'- 6 -'!D13)</f>
      </c>
    </row>
    <row r="14" spans="1:10" ht="13.5" customHeight="1">
      <c r="A14" s="400" t="s">
        <v>378</v>
      </c>
      <c r="B14" s="373">
        <v>0</v>
      </c>
      <c r="C14" s="271">
        <f>B14/'- 3 -'!D14</f>
        <v>0</v>
      </c>
      <c r="D14" s="373"/>
      <c r="E14" s="373">
        <v>21761706</v>
      </c>
      <c r="F14" s="271">
        <f>E14/'- 3 -'!D14</f>
        <v>0.4890486302531835</v>
      </c>
      <c r="G14" s="373">
        <f>IF('- 6 -'!C14=0,"",E14/'- 6 -'!C14)</f>
        <v>5126.432508833922</v>
      </c>
      <c r="H14" s="373">
        <v>0</v>
      </c>
      <c r="I14" s="271">
        <f>H14/'- 3 -'!D14</f>
        <v>0</v>
      </c>
      <c r="J14" s="373">
        <f>IF('- 6 -'!D14=0,"",H14/'- 6 -'!D14)</f>
      </c>
    </row>
    <row r="15" spans="1:10" ht="13.5" customHeight="1">
      <c r="A15" s="399" t="s">
        <v>342</v>
      </c>
      <c r="B15" s="374">
        <v>6558484</v>
      </c>
      <c r="C15" s="270">
        <f>B15/'- 3 -'!D15</f>
        <v>0.4859972645960522</v>
      </c>
      <c r="D15" s="374">
        <f>B15/'- 6 -'!B15</f>
        <v>4007.6284754048274</v>
      </c>
      <c r="E15" s="374">
        <v>0</v>
      </c>
      <c r="F15" s="270">
        <f>E15/'- 3 -'!D15</f>
        <v>0</v>
      </c>
      <c r="G15" s="374">
        <f>IF('- 6 -'!C15=0,"",E15/'- 6 -'!C15)</f>
      </c>
      <c r="H15" s="374">
        <v>0</v>
      </c>
      <c r="I15" s="270">
        <f>H15/'- 3 -'!D15</f>
        <v>0</v>
      </c>
      <c r="J15" s="374">
        <f>IF('- 6 -'!D15=0,"",H15/'- 6 -'!D15)</f>
      </c>
    </row>
    <row r="16" spans="1:10" ht="13.5" customHeight="1">
      <c r="A16" s="400" t="s">
        <v>343</v>
      </c>
      <c r="B16" s="373">
        <v>3946644</v>
      </c>
      <c r="C16" s="271">
        <f>B16/'- 3 -'!D16</f>
        <v>0.3601719891966035</v>
      </c>
      <c r="D16" s="373">
        <f>B16/'- 6 -'!B16</f>
        <v>4185.200424178155</v>
      </c>
      <c r="E16" s="373">
        <v>0</v>
      </c>
      <c r="F16" s="271">
        <f>E16/'- 3 -'!D16</f>
        <v>0</v>
      </c>
      <c r="G16" s="373">
        <f>IF('- 6 -'!C16=0,"",E16/'- 6 -'!C16)</f>
      </c>
      <c r="H16" s="373">
        <v>0</v>
      </c>
      <c r="I16" s="271">
        <f>H16/'- 3 -'!D16</f>
        <v>0</v>
      </c>
      <c r="J16" s="373">
        <f>IF('- 6 -'!D16=0,"",H16/'- 6 -'!D16)</f>
      </c>
    </row>
    <row r="17" spans="1:10" ht="13.5" customHeight="1">
      <c r="A17" s="399" t="s">
        <v>344</v>
      </c>
      <c r="B17" s="374">
        <v>6517885</v>
      </c>
      <c r="C17" s="270">
        <f>B17/'- 3 -'!D17</f>
        <v>0.5056834531760127</v>
      </c>
      <c r="D17" s="374">
        <f>B17/'- 6 -'!B17</f>
        <v>4315.051307514068</v>
      </c>
      <c r="E17" s="374">
        <v>0</v>
      </c>
      <c r="F17" s="270">
        <f>E17/'- 3 -'!D17</f>
        <v>0</v>
      </c>
      <c r="G17" s="374">
        <f>IF('- 6 -'!C17=0,"",E17/'- 6 -'!C17)</f>
      </c>
      <c r="H17" s="374">
        <v>0</v>
      </c>
      <c r="I17" s="270">
        <f>H17/'- 3 -'!D17</f>
        <v>0</v>
      </c>
      <c r="J17" s="374">
        <f>IF('- 6 -'!D17=0,"",H17/'- 6 -'!D17)</f>
      </c>
    </row>
    <row r="18" spans="1:10" ht="13.5" customHeight="1">
      <c r="A18" s="400" t="s">
        <v>345</v>
      </c>
      <c r="B18" s="373">
        <v>30240958</v>
      </c>
      <c r="C18" s="271">
        <f>B18/'- 3 -'!D18</f>
        <v>0.3808537437731945</v>
      </c>
      <c r="D18" s="373">
        <f>B18/'- 6 -'!B18</f>
        <v>5102.236882065125</v>
      </c>
      <c r="E18" s="373">
        <v>0</v>
      </c>
      <c r="F18" s="271">
        <f>E18/'- 3 -'!D18</f>
        <v>0</v>
      </c>
      <c r="G18" s="373">
        <f>IF('- 6 -'!C18=0,"",E18/'- 6 -'!C18)</f>
      </c>
      <c r="H18" s="373">
        <v>0</v>
      </c>
      <c r="I18" s="271">
        <f>H18/'- 3 -'!D18</f>
        <v>0</v>
      </c>
      <c r="J18" s="373">
        <f>IF('- 6 -'!D18=0,"",H18/'- 6 -'!D18)</f>
      </c>
    </row>
    <row r="19" spans="1:10" ht="13.5" customHeight="1">
      <c r="A19" s="399" t="s">
        <v>346</v>
      </c>
      <c r="B19" s="374">
        <v>10835000</v>
      </c>
      <c r="C19" s="270">
        <f>B19/'- 3 -'!D19</f>
        <v>0.5533488843010556</v>
      </c>
      <c r="D19" s="374">
        <f>B19/'- 6 -'!B19</f>
        <v>3747.8381182981666</v>
      </c>
      <c r="E19" s="374">
        <v>0</v>
      </c>
      <c r="F19" s="270">
        <f>E19/'- 3 -'!D19</f>
        <v>0</v>
      </c>
      <c r="G19" s="374">
        <f>IF('- 6 -'!C19=0,"",E19/'- 6 -'!C19)</f>
      </c>
      <c r="H19" s="374">
        <v>0</v>
      </c>
      <c r="I19" s="270">
        <f>H19/'- 3 -'!D19</f>
        <v>0</v>
      </c>
      <c r="J19" s="374">
        <f>IF('- 6 -'!D19=0,"",H19/'- 6 -'!D19)</f>
      </c>
    </row>
    <row r="20" spans="1:10" ht="13.5" customHeight="1">
      <c r="A20" s="400" t="s">
        <v>347</v>
      </c>
      <c r="B20" s="373">
        <v>20619208</v>
      </c>
      <c r="C20" s="271">
        <f>B20/'- 3 -'!D20</f>
        <v>0.5306483315049884</v>
      </c>
      <c r="D20" s="373">
        <f>B20/'- 6 -'!B20</f>
        <v>3355.4447518307566</v>
      </c>
      <c r="E20" s="373">
        <v>0</v>
      </c>
      <c r="F20" s="271">
        <f>E20/'- 3 -'!D20</f>
        <v>0</v>
      </c>
      <c r="G20" s="373">
        <f>IF('- 6 -'!C20=0,"",E20/'- 6 -'!C20)</f>
      </c>
      <c r="H20" s="373">
        <v>0</v>
      </c>
      <c r="I20" s="271">
        <f>H20/'- 3 -'!D20</f>
        <v>0</v>
      </c>
      <c r="J20" s="373">
        <f>IF('- 6 -'!D20=0,"",H20/'- 6 -'!D20)</f>
      </c>
    </row>
    <row r="21" spans="1:10" ht="13.5" customHeight="1">
      <c r="A21" s="399" t="s">
        <v>348</v>
      </c>
      <c r="B21" s="374">
        <v>12731500</v>
      </c>
      <c r="C21" s="270">
        <f>B21/'- 3 -'!D21</f>
        <v>0.5093017627445451</v>
      </c>
      <c r="D21" s="374">
        <f>B21/'- 6 -'!B21</f>
        <v>3876.2368701476635</v>
      </c>
      <c r="E21" s="374">
        <v>0</v>
      </c>
      <c r="F21" s="270">
        <f>E21/'- 3 -'!D21</f>
        <v>0</v>
      </c>
      <c r="G21" s="374">
        <f>IF('- 6 -'!C21=0,"",E21/'- 6 -'!C21)</f>
      </c>
      <c r="H21" s="374">
        <v>0</v>
      </c>
      <c r="I21" s="270">
        <f>H21/'- 3 -'!D21</f>
        <v>0</v>
      </c>
      <c r="J21" s="374">
        <f>IF('- 6 -'!D21=0,"",H21/'- 6 -'!D21)</f>
      </c>
    </row>
    <row r="22" spans="1:10" ht="13.5" customHeight="1">
      <c r="A22" s="400" t="s">
        <v>349</v>
      </c>
      <c r="B22" s="373">
        <v>4153876</v>
      </c>
      <c r="C22" s="271">
        <f>B22/'- 3 -'!D22</f>
        <v>0.324937228295008</v>
      </c>
      <c r="D22" s="373">
        <f>B22/'- 6 -'!B22</f>
        <v>3754.067781292363</v>
      </c>
      <c r="E22" s="373">
        <v>0</v>
      </c>
      <c r="F22" s="271">
        <f>E22/'- 3 -'!D22</f>
        <v>0</v>
      </c>
      <c r="G22" s="373">
        <f>IF('- 6 -'!C22=0,"",E22/'- 6 -'!C22)</f>
      </c>
      <c r="H22" s="373">
        <v>0</v>
      </c>
      <c r="I22" s="271">
        <f>H22/'- 3 -'!D22</f>
        <v>0</v>
      </c>
      <c r="J22" s="373">
        <f>IF('- 6 -'!D22=0,"",H22/'- 6 -'!D22)</f>
      </c>
    </row>
    <row r="23" spans="1:10" ht="13.5" customHeight="1">
      <c r="A23" s="399" t="s">
        <v>350</v>
      </c>
      <c r="B23" s="374">
        <v>5309289</v>
      </c>
      <c r="C23" s="270">
        <f>B23/'- 3 -'!D23</f>
        <v>0.48628434957627603</v>
      </c>
      <c r="D23" s="374">
        <f>B23/'- 6 -'!B23</f>
        <v>4147.88203125</v>
      </c>
      <c r="E23" s="374">
        <v>0</v>
      </c>
      <c r="F23" s="270">
        <f>E23/'- 3 -'!D23</f>
        <v>0</v>
      </c>
      <c r="G23" s="374">
        <f>IF('- 6 -'!C23=0,"",E23/'- 6 -'!C23)</f>
      </c>
      <c r="H23" s="374">
        <v>0</v>
      </c>
      <c r="I23" s="270">
        <f>H23/'- 3 -'!D23</f>
        <v>0</v>
      </c>
      <c r="J23" s="374">
        <f>IF('- 6 -'!D23=0,"",H23/'- 6 -'!D23)</f>
      </c>
    </row>
    <row r="24" spans="1:10" ht="13.5" customHeight="1">
      <c r="A24" s="400" t="s">
        <v>351</v>
      </c>
      <c r="B24" s="373">
        <v>12959655</v>
      </c>
      <c r="C24" s="271">
        <f>B24/'- 3 -'!D24</f>
        <v>0.3553931593496735</v>
      </c>
      <c r="D24" s="373">
        <f>B24/'- 6 -'!B24</f>
        <v>4401.309220580743</v>
      </c>
      <c r="E24" s="373">
        <v>0</v>
      </c>
      <c r="F24" s="271">
        <f>E24/'- 3 -'!D24</f>
        <v>0</v>
      </c>
      <c r="G24" s="373">
        <f>IF('- 6 -'!C24=0,"",E24/'- 6 -'!C24)</f>
      </c>
      <c r="H24" s="373">
        <v>857215</v>
      </c>
      <c r="I24" s="271">
        <f>H24/'- 3 -'!D24</f>
        <v>0.0235074426820722</v>
      </c>
      <c r="J24" s="373">
        <f>IF('- 6 -'!D24=0,"",H24/'- 6 -'!D24)</f>
        <v>3932.178899082569</v>
      </c>
    </row>
    <row r="25" spans="1:10" ht="13.5" customHeight="1">
      <c r="A25" s="399" t="s">
        <v>352</v>
      </c>
      <c r="B25" s="374">
        <v>44908344</v>
      </c>
      <c r="C25" s="270">
        <f>B25/'- 3 -'!D25</f>
        <v>0.385840302070055</v>
      </c>
      <c r="D25" s="374">
        <f>B25/'- 6 -'!B25</f>
        <v>4102.904755378923</v>
      </c>
      <c r="E25" s="374">
        <v>1438044</v>
      </c>
      <c r="F25" s="270">
        <f>E25/'- 3 -'!D25</f>
        <v>0.012355283716318513</v>
      </c>
      <c r="G25" s="374">
        <f>IF('- 6 -'!C25=0,"",E25/'- 6 -'!C25)</f>
        <v>3537.6236162361624</v>
      </c>
      <c r="H25" s="374">
        <v>12614449</v>
      </c>
      <c r="I25" s="270">
        <f>H25/'- 3 -'!D25</f>
        <v>0.10837992183829587</v>
      </c>
      <c r="J25" s="374">
        <f>IF('- 6 -'!D25=0,"",H25/'- 6 -'!D25)</f>
        <v>3844.110620143227</v>
      </c>
    </row>
    <row r="26" spans="1:10" ht="13.5" customHeight="1">
      <c r="A26" s="400" t="s">
        <v>353</v>
      </c>
      <c r="B26" s="373">
        <v>11370019</v>
      </c>
      <c r="C26" s="271">
        <f>B26/'- 3 -'!D26</f>
        <v>0.4184906220530645</v>
      </c>
      <c r="D26" s="373">
        <f>B26/'- 6 -'!B26</f>
        <v>4408.692904226445</v>
      </c>
      <c r="E26" s="373">
        <v>0</v>
      </c>
      <c r="F26" s="271">
        <f>E26/'- 3 -'!D26</f>
        <v>0</v>
      </c>
      <c r="G26" s="373">
        <f>IF('- 6 -'!C26=0,"",E26/'- 6 -'!C26)</f>
      </c>
      <c r="H26" s="373">
        <v>419051</v>
      </c>
      <c r="I26" s="271">
        <f>H26/'- 3 -'!D26</f>
        <v>0.015423801284937054</v>
      </c>
      <c r="J26" s="373">
        <f>IF('- 6 -'!D26=0,"",H26/'- 6 -'!D26)</f>
        <v>3551.2796610169494</v>
      </c>
    </row>
    <row r="27" spans="1:10" ht="13.5" customHeight="1">
      <c r="A27" s="399" t="s">
        <v>354</v>
      </c>
      <c r="B27" s="374">
        <v>12300112</v>
      </c>
      <c r="C27" s="270">
        <f>B27/'- 3 -'!D27</f>
        <v>0.4326660604706871</v>
      </c>
      <c r="D27" s="374">
        <f>B27/'- 6 -'!B27</f>
        <v>4884.67971883563</v>
      </c>
      <c r="E27" s="374">
        <v>0</v>
      </c>
      <c r="F27" s="270">
        <f>E27/'- 3 -'!D27</f>
        <v>0</v>
      </c>
      <c r="G27" s="374">
        <f>IF('- 6 -'!C27=0,"",E27/'- 6 -'!C27)</f>
      </c>
      <c r="H27" s="374">
        <v>0</v>
      </c>
      <c r="I27" s="270">
        <f>H27/'- 3 -'!D27</f>
        <v>0</v>
      </c>
      <c r="J27" s="374">
        <f>IF('- 6 -'!D27=0,"",H27/'- 6 -'!D27)</f>
      </c>
    </row>
    <row r="28" spans="1:10" ht="13.5" customHeight="1">
      <c r="A28" s="400" t="s">
        <v>355</v>
      </c>
      <c r="B28" s="373">
        <v>8901624</v>
      </c>
      <c r="C28" s="271">
        <f>B28/'- 3 -'!D28</f>
        <v>0.5143697352449912</v>
      </c>
      <c r="D28" s="373">
        <f>B28/'- 6 -'!B28</f>
        <v>4510.577147200405</v>
      </c>
      <c r="E28" s="373">
        <v>0</v>
      </c>
      <c r="F28" s="271">
        <f>E28/'- 3 -'!D28</f>
        <v>0</v>
      </c>
      <c r="G28" s="373">
        <f>IF('- 6 -'!C28=0,"",E28/'- 6 -'!C28)</f>
      </c>
      <c r="H28" s="373">
        <v>0</v>
      </c>
      <c r="I28" s="271">
        <f>H28/'- 3 -'!D28</f>
        <v>0</v>
      </c>
      <c r="J28" s="373">
        <f>IF('- 6 -'!D28=0,"",H28/'- 6 -'!D28)</f>
      </c>
    </row>
    <row r="29" spans="1:10" ht="13.5" customHeight="1">
      <c r="A29" s="399" t="s">
        <v>356</v>
      </c>
      <c r="B29" s="374">
        <v>39919515</v>
      </c>
      <c r="C29" s="270">
        <f>B29/'- 3 -'!D29</f>
        <v>0.36740604380529085</v>
      </c>
      <c r="D29" s="374">
        <f>B29/'- 6 -'!B29</f>
        <v>4539.919822586148</v>
      </c>
      <c r="E29" s="374">
        <v>0</v>
      </c>
      <c r="F29" s="270">
        <f>E29/'- 3 -'!D29</f>
        <v>0</v>
      </c>
      <c r="G29" s="374">
        <f>IF('- 6 -'!C29=0,"",E29/'- 6 -'!C29)</f>
      </c>
      <c r="H29" s="374">
        <v>5367505</v>
      </c>
      <c r="I29" s="270">
        <f>H29/'- 3 -'!D29</f>
        <v>0.04940074490271532</v>
      </c>
      <c r="J29" s="374">
        <f>IF('- 6 -'!D29=0,"",H29/'- 6 -'!D29)</f>
        <v>4271.790688420215</v>
      </c>
    </row>
    <row r="30" spans="1:10" ht="13.5" customHeight="1">
      <c r="A30" s="400" t="s">
        <v>357</v>
      </c>
      <c r="B30" s="373">
        <v>5413742</v>
      </c>
      <c r="C30" s="271">
        <f>B30/'- 3 -'!D30</f>
        <v>0.5279952234343522</v>
      </c>
      <c r="D30" s="373">
        <f>B30/'- 6 -'!B30</f>
        <v>4242.744514106583</v>
      </c>
      <c r="E30" s="373">
        <v>0</v>
      </c>
      <c r="F30" s="271">
        <f>E30/'- 3 -'!D30</f>
        <v>0</v>
      </c>
      <c r="G30" s="373">
        <f>IF('- 6 -'!C30=0,"",E30/'- 6 -'!C30)</f>
      </c>
      <c r="H30" s="373">
        <v>0</v>
      </c>
      <c r="I30" s="271">
        <f>H30/'- 3 -'!D30</f>
        <v>0</v>
      </c>
      <c r="J30" s="373">
        <f>IF('- 6 -'!D30=0,"",H30/'- 6 -'!D30)</f>
      </c>
    </row>
    <row r="31" spans="1:10" ht="13.5" customHeight="1">
      <c r="A31" s="399" t="s">
        <v>358</v>
      </c>
      <c r="B31" s="374">
        <v>10861942</v>
      </c>
      <c r="C31" s="270">
        <f>B31/'- 3 -'!D31</f>
        <v>0.4381221553369549</v>
      </c>
      <c r="D31" s="374">
        <f>B31/'- 6 -'!B31</f>
        <v>3913.790220877022</v>
      </c>
      <c r="E31" s="374">
        <v>0</v>
      </c>
      <c r="F31" s="270">
        <f>E31/'- 3 -'!D31</f>
        <v>0</v>
      </c>
      <c r="G31" s="374">
        <f>IF('- 6 -'!C31=0,"",E31/'- 6 -'!C31)</f>
      </c>
      <c r="H31" s="374">
        <v>0</v>
      </c>
      <c r="I31" s="270">
        <f>H31/'- 3 -'!D31</f>
        <v>0</v>
      </c>
      <c r="J31" s="374">
        <f>IF('- 6 -'!D31=0,"",H31/'- 6 -'!D31)</f>
      </c>
    </row>
    <row r="32" spans="1:10" ht="13.5" customHeight="1">
      <c r="A32" s="400" t="s">
        <v>359</v>
      </c>
      <c r="B32" s="373">
        <v>9115932</v>
      </c>
      <c r="C32" s="271">
        <f>B32/'- 3 -'!D32</f>
        <v>0.4625494519590404</v>
      </c>
      <c r="D32" s="373">
        <f>B32/'- 6 -'!B32</f>
        <v>4564.813219829744</v>
      </c>
      <c r="E32" s="373">
        <v>0</v>
      </c>
      <c r="F32" s="271">
        <f>E32/'- 3 -'!D32</f>
        <v>0</v>
      </c>
      <c r="G32" s="373">
        <f>IF('- 6 -'!C32=0,"",E32/'- 6 -'!C32)</f>
      </c>
      <c r="H32" s="373">
        <v>475061</v>
      </c>
      <c r="I32" s="271">
        <f>H32/'- 3 -'!D32</f>
        <v>0.024104963178434604</v>
      </c>
      <c r="J32" s="373">
        <f>IF('- 6 -'!D32=0,"",H32/'- 6 -'!D32)</f>
        <v>4589.961352657005</v>
      </c>
    </row>
    <row r="33" spans="1:10" ht="13.5" customHeight="1">
      <c r="A33" s="399" t="s">
        <v>360</v>
      </c>
      <c r="B33" s="374">
        <v>9765000</v>
      </c>
      <c r="C33" s="270">
        <f>B33/'- 3 -'!D33</f>
        <v>0.45112469335994343</v>
      </c>
      <c r="D33" s="374">
        <f>B33/'- 6 -'!B33</f>
        <v>4973.262032085561</v>
      </c>
      <c r="E33" s="374">
        <v>0</v>
      </c>
      <c r="F33" s="270">
        <f>E33/'- 3 -'!D33</f>
        <v>0</v>
      </c>
      <c r="G33" s="374">
        <f>IF('- 6 -'!C33=0,"",E33/'- 6 -'!C33)</f>
      </c>
      <c r="H33" s="374">
        <v>254100</v>
      </c>
      <c r="I33" s="270">
        <f>H33/'- 3 -'!D33</f>
        <v>0.011738943633667346</v>
      </c>
      <c r="J33" s="374">
        <f>IF('- 6 -'!D33=0,"",H33/'- 6 -'!D33)</f>
        <v>5031.683168316832</v>
      </c>
    </row>
    <row r="34" spans="1:10" ht="13.5" customHeight="1">
      <c r="A34" s="400" t="s">
        <v>361</v>
      </c>
      <c r="B34" s="373">
        <v>7357434</v>
      </c>
      <c r="C34" s="271">
        <f>B34/'- 3 -'!D34</f>
        <v>0.40959838900432655</v>
      </c>
      <c r="D34" s="373">
        <f>B34/'- 6 -'!B34</f>
        <v>4088.599055293137</v>
      </c>
      <c r="E34" s="373">
        <v>0</v>
      </c>
      <c r="F34" s="271">
        <f>E34/'- 3 -'!D34</f>
        <v>0</v>
      </c>
      <c r="G34" s="373">
        <f>IF('- 6 -'!C34=0,"",E34/'- 6 -'!C34)</f>
      </c>
      <c r="H34" s="373">
        <v>1099628</v>
      </c>
      <c r="I34" s="271">
        <f>H34/'- 3 -'!D34</f>
        <v>0.0612177910537899</v>
      </c>
      <c r="J34" s="373">
        <f>IF('- 6 -'!D34=0,"",H34/'- 6 -'!D34)</f>
        <v>4517.781429745275</v>
      </c>
    </row>
    <row r="35" spans="1:10" ht="13.5" customHeight="1">
      <c r="A35" s="399" t="s">
        <v>362</v>
      </c>
      <c r="B35" s="374">
        <v>43172142</v>
      </c>
      <c r="C35" s="270">
        <f>B35/'- 3 -'!D35</f>
        <v>0.33127382854817183</v>
      </c>
      <c r="D35" s="374">
        <f>B35/'- 6 -'!B35</f>
        <v>3998.5312586829673</v>
      </c>
      <c r="E35" s="374">
        <v>0</v>
      </c>
      <c r="F35" s="270">
        <f>E35/'- 3 -'!D35</f>
        <v>0</v>
      </c>
      <c r="G35" s="374">
        <f>IF('- 6 -'!C35=0,"",E35/'- 6 -'!C35)</f>
      </c>
      <c r="H35" s="374">
        <v>3723318</v>
      </c>
      <c r="I35" s="270">
        <f>H35/'- 3 -'!D35</f>
        <v>0.028570224955767123</v>
      </c>
      <c r="J35" s="374">
        <f>IF('- 6 -'!D35=0,"",H35/'- 6 -'!D35)</f>
        <v>3580.1134615384617</v>
      </c>
    </row>
    <row r="36" spans="1:10" ht="13.5" customHeight="1">
      <c r="A36" s="400" t="s">
        <v>363</v>
      </c>
      <c r="B36" s="373">
        <v>9211445</v>
      </c>
      <c r="C36" s="271">
        <f>B36/'- 3 -'!D36</f>
        <v>0.5538919689243794</v>
      </c>
      <c r="D36" s="373">
        <f>B36/'- 6 -'!B36</f>
        <v>4516.521206177985</v>
      </c>
      <c r="E36" s="373">
        <v>0</v>
      </c>
      <c r="F36" s="271">
        <f>E36/'- 3 -'!D36</f>
        <v>0</v>
      </c>
      <c r="G36" s="373">
        <f>IF('- 6 -'!C36=0,"",E36/'- 6 -'!C36)</f>
      </c>
      <c r="H36" s="373">
        <v>0</v>
      </c>
      <c r="I36" s="271">
        <f>H36/'- 3 -'!D36</f>
        <v>0</v>
      </c>
      <c r="J36" s="373">
        <f>IF('- 6 -'!D36=0,"",H36/'- 6 -'!D36)</f>
      </c>
    </row>
    <row r="37" spans="1:10" ht="13.5" customHeight="1">
      <c r="A37" s="399" t="s">
        <v>364</v>
      </c>
      <c r="B37" s="374">
        <v>6059694</v>
      </c>
      <c r="C37" s="270">
        <f>B37/'- 3 -'!D37</f>
        <v>0.23711255573600323</v>
      </c>
      <c r="D37" s="374">
        <f>B37/'- 6 -'!B37</f>
        <v>3963.1746239372137</v>
      </c>
      <c r="E37" s="374">
        <v>0</v>
      </c>
      <c r="F37" s="270">
        <f>E37/'- 3 -'!D37</f>
        <v>0</v>
      </c>
      <c r="G37" s="374">
        <f>IF('- 6 -'!C37=0,"",E37/'- 6 -'!C37)</f>
      </c>
      <c r="H37" s="374">
        <v>2292979</v>
      </c>
      <c r="I37" s="270">
        <f>H37/'- 3 -'!D37</f>
        <v>0.08972303072382615</v>
      </c>
      <c r="J37" s="374">
        <f>IF('- 6 -'!D37=0,"",H37/'- 6 -'!D37)</f>
        <v>3879.82910321489</v>
      </c>
    </row>
    <row r="38" spans="1:10" ht="13.5" customHeight="1">
      <c r="A38" s="400" t="s">
        <v>365</v>
      </c>
      <c r="B38" s="373">
        <v>18813838</v>
      </c>
      <c r="C38" s="271">
        <f>B38/'- 3 -'!D38</f>
        <v>0.28203029985502615</v>
      </c>
      <c r="D38" s="373">
        <f>B38/'- 6 -'!B38</f>
        <v>4117.714598380389</v>
      </c>
      <c r="E38" s="373">
        <v>0</v>
      </c>
      <c r="F38" s="271">
        <f>E38/'- 3 -'!D38</f>
        <v>0</v>
      </c>
      <c r="G38" s="373">
        <f>IF('- 6 -'!C38=0,"",E38/'- 6 -'!C38)</f>
      </c>
      <c r="H38" s="373">
        <v>958638</v>
      </c>
      <c r="I38" s="271">
        <f>H38/'- 3 -'!D38</f>
        <v>0.014370537398718035</v>
      </c>
      <c r="J38" s="373">
        <f>IF('- 6 -'!D38=0,"",H38/'- 6 -'!D38)</f>
        <v>4722.354679802956</v>
      </c>
    </row>
    <row r="39" spans="1:10" ht="13.5" customHeight="1">
      <c r="A39" s="399" t="s">
        <v>366</v>
      </c>
      <c r="B39" s="374">
        <v>8125815</v>
      </c>
      <c r="C39" s="270">
        <f>B39/'- 3 -'!D39</f>
        <v>0.5294001641008481</v>
      </c>
      <c r="D39" s="374">
        <f>B39/'- 6 -'!B39</f>
        <v>4613.008799318763</v>
      </c>
      <c r="E39" s="374">
        <v>0</v>
      </c>
      <c r="F39" s="270">
        <f>E39/'- 3 -'!D39</f>
        <v>0</v>
      </c>
      <c r="G39" s="374">
        <f>IF('- 6 -'!C39=0,"",E39/'- 6 -'!C39)</f>
      </c>
      <c r="H39" s="374">
        <v>0</v>
      </c>
      <c r="I39" s="270">
        <f>H39/'- 3 -'!D39</f>
        <v>0</v>
      </c>
      <c r="J39" s="374">
        <f>IF('- 6 -'!D39=0,"",H39/'- 6 -'!D39)</f>
      </c>
    </row>
    <row r="40" spans="1:10" ht="13.5" customHeight="1">
      <c r="A40" s="400" t="s">
        <v>367</v>
      </c>
      <c r="B40" s="373">
        <v>28936166</v>
      </c>
      <c r="C40" s="271">
        <f>B40/'- 3 -'!D40</f>
        <v>0.4121903992439343</v>
      </c>
      <c r="D40" s="373">
        <f>B40/'- 6 -'!B40</f>
        <v>4883.213627557529</v>
      </c>
      <c r="E40" s="373">
        <v>0</v>
      </c>
      <c r="F40" s="271">
        <f>E40/'- 3 -'!D40</f>
        <v>0</v>
      </c>
      <c r="G40" s="373">
        <f>IF('- 6 -'!C40=0,"",E40/'- 6 -'!C40)</f>
      </c>
      <c r="H40" s="373">
        <v>3400115</v>
      </c>
      <c r="I40" s="271">
        <f>H40/'- 3 -'!D40</f>
        <v>0.04843401711634118</v>
      </c>
      <c r="J40" s="373">
        <f>IF('- 6 -'!D40=0,"",H40/'- 6 -'!D40)</f>
        <v>4607.20189701897</v>
      </c>
    </row>
    <row r="41" spans="1:10" ht="13.5" customHeight="1">
      <c r="A41" s="399" t="s">
        <v>368</v>
      </c>
      <c r="B41" s="374">
        <v>13192701</v>
      </c>
      <c r="C41" s="270">
        <f>B41/'- 3 -'!D41</f>
        <v>0.3203327680459693</v>
      </c>
      <c r="D41" s="374">
        <f>B41/'- 6 -'!B41</f>
        <v>4553.949630304662</v>
      </c>
      <c r="E41" s="374">
        <v>0</v>
      </c>
      <c r="F41" s="270">
        <f>E41/'- 3 -'!D41</f>
        <v>0</v>
      </c>
      <c r="G41" s="374">
        <f>IF('- 6 -'!C41=0,"",E41/'- 6 -'!C41)</f>
      </c>
      <c r="H41" s="374">
        <v>0</v>
      </c>
      <c r="I41" s="270">
        <f>H41/'- 3 -'!D41</f>
        <v>0</v>
      </c>
      <c r="J41" s="374">
        <f>IF('- 6 -'!D41=0,"",H41/'- 6 -'!D41)</f>
      </c>
    </row>
    <row r="42" spans="1:10" ht="13.5" customHeight="1">
      <c r="A42" s="400" t="s">
        <v>369</v>
      </c>
      <c r="B42" s="373">
        <v>6074855</v>
      </c>
      <c r="C42" s="271">
        <f>B42/'- 3 -'!D42</f>
        <v>0.39083273034284793</v>
      </c>
      <c r="D42" s="373">
        <f>B42/'- 6 -'!B42</f>
        <v>4374.175547235023</v>
      </c>
      <c r="E42" s="373">
        <v>0</v>
      </c>
      <c r="F42" s="271">
        <f>E42/'- 3 -'!D42</f>
        <v>0</v>
      </c>
      <c r="G42" s="373">
        <f>IF('- 6 -'!C42=0,"",E42/'- 6 -'!C42)</f>
      </c>
      <c r="H42" s="373">
        <v>0</v>
      </c>
      <c r="I42" s="271">
        <f>H42/'- 3 -'!D42</f>
        <v>0</v>
      </c>
      <c r="J42" s="373">
        <f>IF('- 6 -'!D42=0,"",H42/'- 6 -'!D42)</f>
      </c>
    </row>
    <row r="43" spans="1:10" ht="13.5" customHeight="1">
      <c r="A43" s="399" t="s">
        <v>370</v>
      </c>
      <c r="B43" s="374">
        <v>4753847</v>
      </c>
      <c r="C43" s="270">
        <f>B43/'- 3 -'!D43</f>
        <v>0.5190589422736344</v>
      </c>
      <c r="D43" s="374">
        <f>B43/'- 6 -'!B43</f>
        <v>4052.725490196078</v>
      </c>
      <c r="E43" s="374">
        <v>0</v>
      </c>
      <c r="F43" s="270">
        <f>E43/'- 3 -'!D43</f>
        <v>0</v>
      </c>
      <c r="G43" s="374">
        <f>IF('- 6 -'!C43=0,"",E43/'- 6 -'!C43)</f>
      </c>
      <c r="H43" s="374">
        <v>0</v>
      </c>
      <c r="I43" s="270">
        <f>H43/'- 3 -'!D43</f>
        <v>0</v>
      </c>
      <c r="J43" s="374">
        <f>IF('- 6 -'!D43=0,"",H43/'- 6 -'!D43)</f>
      </c>
    </row>
    <row r="44" spans="1:10" ht="13.5" customHeight="1">
      <c r="A44" s="400" t="s">
        <v>371</v>
      </c>
      <c r="B44" s="373">
        <v>3365910</v>
      </c>
      <c r="C44" s="271">
        <f>B44/'- 3 -'!D44</f>
        <v>0.4747333819832877</v>
      </c>
      <c r="D44" s="373">
        <f>B44/'- 6 -'!B44</f>
        <v>4493.871829105474</v>
      </c>
      <c r="E44" s="373">
        <v>209480</v>
      </c>
      <c r="F44" s="271">
        <f>E44/'- 3 -'!D44</f>
        <v>0.02954539748771034</v>
      </c>
      <c r="G44" s="373">
        <f>IF('- 6 -'!C44=0,"",E44/'- 6 -'!C44)</f>
        <v>3707.6106194690265</v>
      </c>
      <c r="H44" s="373">
        <v>0</v>
      </c>
      <c r="I44" s="271">
        <f>H44/'- 3 -'!D44</f>
        <v>0</v>
      </c>
      <c r="J44" s="373">
        <f>IF('- 6 -'!D44=0,"",H44/'- 6 -'!D44)</f>
      </c>
    </row>
    <row r="45" spans="1:10" ht="13.5" customHeight="1">
      <c r="A45" s="399" t="s">
        <v>372</v>
      </c>
      <c r="B45" s="374">
        <v>2782649</v>
      </c>
      <c r="C45" s="270">
        <f>B45/'- 3 -'!D45</f>
        <v>0.26278147393956475</v>
      </c>
      <c r="D45" s="374">
        <f>B45/'- 6 -'!B45</f>
        <v>4399.445059288538</v>
      </c>
      <c r="E45" s="374">
        <v>0</v>
      </c>
      <c r="F45" s="270">
        <f>E45/'- 3 -'!D45</f>
        <v>0</v>
      </c>
      <c r="G45" s="374">
        <f>IF('- 6 -'!C45=0,"",E45/'- 6 -'!C45)</f>
      </c>
      <c r="H45" s="374">
        <v>0</v>
      </c>
      <c r="I45" s="270">
        <f>H45/'- 3 -'!D45</f>
        <v>0</v>
      </c>
      <c r="J45" s="374">
        <f>IF('- 6 -'!D45=0,"",H45/'- 6 -'!D45)</f>
      </c>
    </row>
    <row r="46" spans="1:10" ht="13.5" customHeight="1">
      <c r="A46" s="400" t="s">
        <v>373</v>
      </c>
      <c r="B46" s="373">
        <v>95824500</v>
      </c>
      <c r="C46" s="271">
        <f>B46/'- 3 -'!D46</f>
        <v>0.35595443462291104</v>
      </c>
      <c r="D46" s="373">
        <f>B46/'- 6 -'!B46</f>
        <v>4119.44629538078</v>
      </c>
      <c r="E46" s="373">
        <v>0</v>
      </c>
      <c r="F46" s="271">
        <f>E46/'- 3 -'!D46</f>
        <v>0</v>
      </c>
      <c r="G46" s="373">
        <f>IF('- 6 -'!C46=0,"",E46/'- 6 -'!C46)</f>
      </c>
      <c r="H46" s="373">
        <v>3577500</v>
      </c>
      <c r="I46" s="271">
        <f>H46/'- 3 -'!D46</f>
        <v>0.013289158721031306</v>
      </c>
      <c r="J46" s="373">
        <f>IF('- 6 -'!D46=0,"",H46/'- 6 -'!D46)</f>
        <v>4223.7308146399055</v>
      </c>
    </row>
    <row r="47" spans="1:10" ht="13.5" customHeight="1">
      <c r="A47" s="399" t="s">
        <v>377</v>
      </c>
      <c r="B47" s="374">
        <v>217928</v>
      </c>
      <c r="C47" s="270">
        <f>B47/'- 3 -'!D47</f>
        <v>0.03793246417243877</v>
      </c>
      <c r="D47" s="374">
        <f>B47/'- 6 -'!B47</f>
        <v>2448.629213483146</v>
      </c>
      <c r="E47" s="374">
        <v>0</v>
      </c>
      <c r="F47" s="270">
        <f>E47/'- 3 -'!D47</f>
        <v>0</v>
      </c>
      <c r="G47" s="374">
        <f>IF('- 6 -'!C47=0,"",E47/'- 6 -'!C47)</f>
      </c>
      <c r="H47" s="374">
        <v>0</v>
      </c>
      <c r="I47" s="270">
        <f>H47/'- 3 -'!D47</f>
        <v>0</v>
      </c>
      <c r="J47" s="374">
        <f>IF('- 6 -'!D47=0,"",H47/'- 6 -'!D47)</f>
      </c>
    </row>
    <row r="48" spans="1:10" ht="4.5" customHeight="1">
      <c r="A48" s="401"/>
      <c r="B48" s="312"/>
      <c r="C48" s="159"/>
      <c r="D48" s="312"/>
      <c r="E48" s="312"/>
      <c r="F48" s="159"/>
      <c r="G48" s="312"/>
      <c r="H48" s="312"/>
      <c r="I48" s="159"/>
      <c r="J48" s="312"/>
    </row>
    <row r="49" spans="1:10" ht="13.5" customHeight="1">
      <c r="A49" s="395" t="s">
        <v>374</v>
      </c>
      <c r="B49" s="375">
        <f>SUM(B11:B47)</f>
        <v>550710634</v>
      </c>
      <c r="C49" s="79">
        <f>B49/'- 3 -'!D49</f>
        <v>0.3768611244022916</v>
      </c>
      <c r="D49" s="375">
        <f>B49/'- 6 -'!B49</f>
        <v>4229.24697818574</v>
      </c>
      <c r="E49" s="375">
        <f>SUM(E11:E47)</f>
        <v>23409230</v>
      </c>
      <c r="F49" s="79">
        <f>E49/'- 3 -'!D49</f>
        <v>0.01601935425708859</v>
      </c>
      <c r="G49" s="375">
        <f>E49/'- 6 -'!C49</f>
        <v>4972.223874256584</v>
      </c>
      <c r="H49" s="375">
        <f>SUM(H11:H47)</f>
        <v>35253016</v>
      </c>
      <c r="I49" s="79">
        <f>H49/'- 3 -'!D49</f>
        <v>0.02412426858699804</v>
      </c>
      <c r="J49" s="375">
        <f>H49/'- 6 -'!D49</f>
        <v>4042.1280986997504</v>
      </c>
    </row>
    <row r="50" spans="1:10" ht="4.5" customHeight="1">
      <c r="A50" s="401" t="s">
        <v>21</v>
      </c>
      <c r="B50" s="312"/>
      <c r="C50" s="159"/>
      <c r="D50" s="312"/>
      <c r="E50" s="312"/>
      <c r="F50" s="159"/>
      <c r="G50" s="9"/>
      <c r="H50" s="312"/>
      <c r="I50" s="159"/>
      <c r="J50" s="312"/>
    </row>
    <row r="51" spans="1:10" ht="13.5" customHeight="1">
      <c r="A51" s="400" t="s">
        <v>375</v>
      </c>
      <c r="B51" s="373">
        <v>920410</v>
      </c>
      <c r="C51" s="271">
        <f>B51/'- 3 -'!D51</f>
        <v>0.6296268933408308</v>
      </c>
      <c r="D51" s="373">
        <f>B51/'- 6 -'!B51</f>
        <v>6481.760563380281</v>
      </c>
      <c r="E51" s="373">
        <v>0</v>
      </c>
      <c r="F51" s="271">
        <f>E51/'- 3 -'!D51</f>
        <v>0</v>
      </c>
      <c r="G51" s="8">
        <f>IF('- 6 -'!C51=0,"",E51/'- 6 -'!C51)</f>
      </c>
      <c r="H51" s="373">
        <v>0</v>
      </c>
      <c r="I51" s="271">
        <f>H51/'- 3 -'!D51</f>
        <v>0</v>
      </c>
      <c r="J51" s="373">
        <f>IF('- 6 -'!D51=0,"",H51/'- 6 -'!D51)</f>
      </c>
    </row>
    <row r="52" spans="1:10" ht="13.5" customHeight="1">
      <c r="A52" s="399" t="s">
        <v>376</v>
      </c>
      <c r="B52" s="374">
        <v>1344607</v>
      </c>
      <c r="C52" s="270">
        <f>B52/'- 3 -'!D52</f>
        <v>0.5454540660374871</v>
      </c>
      <c r="D52" s="374">
        <f>B52/'- 6 -'!B52</f>
        <v>5625.970711297071</v>
      </c>
      <c r="E52" s="374">
        <v>0</v>
      </c>
      <c r="F52" s="270">
        <f>E52/'- 3 -'!D52</f>
        <v>0</v>
      </c>
      <c r="G52" s="7">
        <f>IF('- 6 -'!C52=0,"",E52/'- 6 -'!C52)</f>
      </c>
      <c r="H52" s="374">
        <v>0</v>
      </c>
      <c r="I52" s="270">
        <f>H52/'- 3 -'!D52</f>
        <v>0</v>
      </c>
      <c r="J52" s="374">
        <f>IF('- 6 -'!D52=0,"",H52/'- 6 -'!D52)</f>
      </c>
    </row>
    <row r="53" spans="1:10" ht="49.5" customHeight="1">
      <c r="A53" s="314"/>
      <c r="B53" s="314"/>
      <c r="C53" s="314"/>
      <c r="D53" s="314"/>
      <c r="E53" s="314"/>
      <c r="F53" s="314"/>
      <c r="G53" s="314"/>
      <c r="H53" s="332"/>
      <c r="I53" s="332"/>
      <c r="J53" s="332"/>
    </row>
    <row r="54" spans="1:10" ht="15" customHeight="1">
      <c r="A54" s="81" t="s">
        <v>545</v>
      </c>
      <c r="B54" s="41"/>
      <c r="C54" s="41"/>
      <c r="D54" s="41"/>
      <c r="E54" s="41"/>
      <c r="F54" s="41"/>
      <c r="G54" s="41"/>
      <c r="H54" s="9"/>
      <c r="I54" s="73"/>
      <c r="J54" s="73"/>
    </row>
    <row r="55" spans="1:7" ht="14.25" customHeight="1">
      <c r="A55" s="3"/>
      <c r="B55" s="3"/>
      <c r="C55" s="3"/>
      <c r="D55" s="3"/>
      <c r="E55" s="3"/>
      <c r="F55" s="3"/>
      <c r="G55" s="3"/>
    </row>
    <row r="56" spans="1:7" ht="14.25" customHeight="1">
      <c r="A56" s="222"/>
      <c r="B56" s="3"/>
      <c r="C56" s="3"/>
      <c r="D56" s="3"/>
      <c r="E56" s="3"/>
      <c r="F56" s="3"/>
      <c r="G56" s="3"/>
    </row>
    <row r="57" spans="1:7" ht="14.25" customHeight="1">
      <c r="A57" s="3"/>
      <c r="B57" s="3"/>
      <c r="C57" s="3"/>
      <c r="D57" s="3"/>
      <c r="E57" s="3"/>
      <c r="F57" s="3"/>
      <c r="G57" s="3"/>
    </row>
    <row r="58" spans="1:7" ht="14.25" customHeight="1">
      <c r="A58" s="3"/>
      <c r="B58" s="3"/>
      <c r="C58" s="3"/>
      <c r="D58" s="3"/>
      <c r="E58" s="3"/>
      <c r="F58" s="3"/>
      <c r="G58" s="3"/>
    </row>
    <row r="59" ht="14.25" customHeight="1"/>
    <row r="60" ht="14.25" customHeight="1"/>
    <row r="61" ht="12" customHeight="1">
      <c r="A61" s="222"/>
    </row>
    <row r="62" ht="12" customHeight="1">
      <c r="A62" s="222"/>
    </row>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Roman,Bold"&amp;11&amp;A</oddHeader>
  </headerFooter>
</worksheet>
</file>

<file path=xl/worksheets/sheet16.xml><?xml version="1.0" encoding="utf-8"?>
<worksheet xmlns="http://schemas.openxmlformats.org/spreadsheetml/2006/main" xmlns:r="http://schemas.openxmlformats.org/officeDocument/2006/relationships">
  <sheetPr codeName="Sheet15">
    <pageSetUpPr fitToPage="1"/>
  </sheetPr>
  <dimension ref="A1:I60"/>
  <sheetViews>
    <sheetView showGridLines="0" showZeros="0" workbookViewId="0" topLeftCell="A1">
      <selection activeCell="A1" sqref="A1"/>
    </sheetView>
  </sheetViews>
  <sheetFormatPr defaultColWidth="15.83203125" defaultRowHeight="12"/>
  <cols>
    <col min="1" max="1" width="31.83203125" style="66" customWidth="1"/>
    <col min="2" max="2" width="15.83203125" style="66" customWidth="1"/>
    <col min="3" max="3" width="7.83203125" style="66" customWidth="1"/>
    <col min="4" max="4" width="9.83203125" style="66" customWidth="1"/>
    <col min="5" max="5" width="10.83203125" style="66" customWidth="1"/>
    <col min="6" max="7" width="13.83203125" style="66" customWidth="1"/>
    <col min="8" max="8" width="15.83203125" style="66" customWidth="1"/>
    <col min="9" max="9" width="13.83203125" style="66" customWidth="1"/>
    <col min="10" max="16384" width="15.83203125" style="66" customWidth="1"/>
  </cols>
  <sheetData>
    <row r="1" spans="1:9" ht="6.75" customHeight="1">
      <c r="A1" s="64"/>
      <c r="B1" s="65"/>
      <c r="C1" s="65"/>
      <c r="D1" s="65"/>
      <c r="E1" s="65"/>
      <c r="F1" s="65"/>
      <c r="G1" s="65"/>
      <c r="H1" s="65"/>
      <c r="I1" s="65"/>
    </row>
    <row r="2" spans="1:9" ht="15.75" customHeight="1">
      <c r="A2" s="330"/>
      <c r="B2" s="521" t="s">
        <v>18</v>
      </c>
      <c r="C2" s="68"/>
      <c r="D2" s="68"/>
      <c r="E2" s="68"/>
      <c r="F2" s="68"/>
      <c r="G2" s="68"/>
      <c r="H2" s="200"/>
      <c r="I2" s="333" t="s">
        <v>299</v>
      </c>
    </row>
    <row r="3" spans="1:9" ht="15.75" customHeight="1">
      <c r="A3" s="331"/>
      <c r="B3" s="523" t="s">
        <v>564</v>
      </c>
      <c r="C3" s="70"/>
      <c r="D3" s="70"/>
      <c r="E3" s="70"/>
      <c r="F3" s="70"/>
      <c r="G3" s="70"/>
      <c r="H3" s="71"/>
      <c r="I3" s="201"/>
    </row>
    <row r="4" spans="2:9" ht="15.75" customHeight="1">
      <c r="B4" s="65"/>
      <c r="C4" s="65"/>
      <c r="D4" s="65"/>
      <c r="E4" s="65"/>
      <c r="F4" s="65"/>
      <c r="G4" s="65"/>
      <c r="H4" s="65"/>
      <c r="I4" s="65"/>
    </row>
    <row r="5" spans="2:9" ht="15.75" customHeight="1">
      <c r="B5" s="258" t="s">
        <v>232</v>
      </c>
      <c r="C5" s="202"/>
      <c r="D5" s="202"/>
      <c r="E5" s="202"/>
      <c r="F5" s="202"/>
      <c r="G5" s="202"/>
      <c r="H5" s="202"/>
      <c r="I5" s="72"/>
    </row>
    <row r="6" spans="2:9" ht="15.75" customHeight="1">
      <c r="B6" s="28" t="s">
        <v>282</v>
      </c>
      <c r="C6" s="29"/>
      <c r="D6" s="29"/>
      <c r="E6" s="29"/>
      <c r="F6" s="29"/>
      <c r="G6" s="29"/>
      <c r="H6" s="29"/>
      <c r="I6" s="30"/>
    </row>
    <row r="7" spans="2:9" ht="15.75" customHeight="1">
      <c r="B7" s="77"/>
      <c r="C7" s="39"/>
      <c r="D7" s="39"/>
      <c r="E7" s="203" t="s">
        <v>220</v>
      </c>
      <c r="F7" s="204" t="s">
        <v>221</v>
      </c>
      <c r="G7" s="204"/>
      <c r="H7" s="204"/>
      <c r="I7" s="205"/>
    </row>
    <row r="8" spans="1:9" ht="15.75" customHeight="1">
      <c r="A8" s="303"/>
      <c r="B8" s="206"/>
      <c r="C8" s="206"/>
      <c r="D8" s="37" t="s">
        <v>93</v>
      </c>
      <c r="E8" s="207" t="s">
        <v>222</v>
      </c>
      <c r="F8" s="206"/>
      <c r="G8" s="208"/>
      <c r="H8" s="209" t="s">
        <v>104</v>
      </c>
      <c r="I8" s="206"/>
    </row>
    <row r="9" spans="1:9" ht="15.75" customHeight="1">
      <c r="A9" s="304" t="s">
        <v>118</v>
      </c>
      <c r="B9" s="40" t="s">
        <v>119</v>
      </c>
      <c r="C9" s="40" t="s">
        <v>120</v>
      </c>
      <c r="D9" s="40" t="s">
        <v>121</v>
      </c>
      <c r="E9" s="210" t="s">
        <v>125</v>
      </c>
      <c r="F9" s="40" t="s">
        <v>103</v>
      </c>
      <c r="G9" s="211" t="s">
        <v>58</v>
      </c>
      <c r="H9" s="40" t="s">
        <v>123</v>
      </c>
      <c r="I9" s="40" t="s">
        <v>75</v>
      </c>
    </row>
    <row r="10" spans="1:9" ht="4.5" customHeight="1">
      <c r="A10" s="61"/>
      <c r="B10" s="73"/>
      <c r="C10" s="73"/>
      <c r="D10" s="73"/>
      <c r="E10" s="73"/>
      <c r="F10" s="73"/>
      <c r="G10" s="73"/>
      <c r="H10" s="73"/>
      <c r="I10" s="73"/>
    </row>
    <row r="11" spans="1:9" ht="13.5" customHeight="1">
      <c r="A11" s="399" t="s">
        <v>339</v>
      </c>
      <c r="B11" s="374">
        <v>0</v>
      </c>
      <c r="C11" s="270">
        <f>B11/'- 3 -'!D11</f>
        <v>0</v>
      </c>
      <c r="D11" s="472">
        <f>IF(E11=0,"",B11/E11)</f>
      </c>
      <c r="E11" s="474">
        <f>SUM('- 6 -'!E11:H11)</f>
        <v>0</v>
      </c>
      <c r="F11" s="270">
        <f>IF(E11=0,"",'- 6 -'!E11/E11)</f>
      </c>
      <c r="G11" s="454">
        <f>IF(E11=0,"",'- 6 -'!F11/E11)</f>
      </c>
      <c r="H11" s="454">
        <f>IF(E11=0,"",'- 6 -'!G11/E11)</f>
      </c>
      <c r="I11" s="270">
        <f>IF(E11=0,"",'- 6 -'!H11/E11)</f>
      </c>
    </row>
    <row r="12" spans="1:9" ht="13.5" customHeight="1">
      <c r="A12" s="400" t="s">
        <v>340</v>
      </c>
      <c r="B12" s="373">
        <v>0</v>
      </c>
      <c r="C12" s="271">
        <f>B12/'- 3 -'!D12</f>
        <v>0</v>
      </c>
      <c r="D12" s="473">
        <f aca="true" t="shared" si="0" ref="D12:D47">IF(E12=0,"",B12/E12)</f>
      </c>
      <c r="E12" s="475">
        <f>SUM('- 6 -'!E12:H12)</f>
        <v>0</v>
      </c>
      <c r="F12" s="271">
        <f>IF(E12=0,"",'- 6 -'!E12/E12)</f>
      </c>
      <c r="G12" s="455">
        <f>IF(E12=0,"",'- 6 -'!F12/E12)</f>
      </c>
      <c r="H12" s="455">
        <f>IF(E12=0,"",'- 6 -'!G12/E12)</f>
      </c>
      <c r="I12" s="271">
        <f>IF(E12=0,"",'- 6 -'!H12/E12)</f>
      </c>
    </row>
    <row r="13" spans="1:9" ht="13.5" customHeight="1">
      <c r="A13" s="399" t="s">
        <v>341</v>
      </c>
      <c r="B13" s="374">
        <v>4044000</v>
      </c>
      <c r="C13" s="270">
        <f>B13/'- 3 -'!D13</f>
        <v>0.08214503351614869</v>
      </c>
      <c r="D13" s="472">
        <f t="shared" si="0"/>
        <v>3578.761061946903</v>
      </c>
      <c r="E13" s="474">
        <f>SUM('- 6 -'!E13:H13)</f>
        <v>1130</v>
      </c>
      <c r="F13" s="270">
        <f>IF(E13=0,"",'- 6 -'!E13/E13)</f>
        <v>0.6046017699115045</v>
      </c>
      <c r="G13" s="454">
        <f>IF(E13=0,"",'- 6 -'!F13/E13)</f>
        <v>0</v>
      </c>
      <c r="H13" s="454">
        <f>IF(E13=0,"",'- 6 -'!G13/E13)</f>
        <v>0.39539823008849556</v>
      </c>
      <c r="I13" s="270">
        <f>IF(E13=0,"",'- 6 -'!H13/E13)</f>
        <v>0</v>
      </c>
    </row>
    <row r="14" spans="1:9" ht="13.5" customHeight="1">
      <c r="A14" s="400" t="s">
        <v>378</v>
      </c>
      <c r="B14" s="373">
        <v>0</v>
      </c>
      <c r="C14" s="271">
        <f>B14/'- 3 -'!D14</f>
        <v>0</v>
      </c>
      <c r="D14" s="473">
        <f t="shared" si="0"/>
      </c>
      <c r="E14" s="475">
        <f>SUM('- 6 -'!E14:H14)</f>
        <v>0</v>
      </c>
      <c r="F14" s="271">
        <f>IF(E14=0,"",'- 6 -'!E14/E14)</f>
      </c>
      <c r="G14" s="455">
        <f>IF(E14=0,"",'- 6 -'!F14/E14)</f>
      </c>
      <c r="H14" s="455">
        <f>IF(E14=0,"",'- 6 -'!G14/E14)</f>
      </c>
      <c r="I14" s="271">
        <f>IF(E14=0,"",'- 6 -'!H14/E14)</f>
      </c>
    </row>
    <row r="15" spans="1:9" ht="13.5" customHeight="1">
      <c r="A15" s="399" t="s">
        <v>342</v>
      </c>
      <c r="B15" s="374">
        <v>0</v>
      </c>
      <c r="C15" s="270">
        <f>B15/'- 3 -'!D15</f>
        <v>0</v>
      </c>
      <c r="D15" s="472">
        <f t="shared" si="0"/>
      </c>
      <c r="E15" s="474">
        <f>SUM('- 6 -'!E15:H15)</f>
        <v>0</v>
      </c>
      <c r="F15" s="270">
        <f>IF(E15=0,"",'- 6 -'!E15/E15)</f>
      </c>
      <c r="G15" s="454">
        <f>IF(E15=0,"",'- 6 -'!F15/E15)</f>
      </c>
      <c r="H15" s="454">
        <f>IF(E15=0,"",'- 6 -'!G15/E15)</f>
      </c>
      <c r="I15" s="270">
        <f>IF(E15=0,"",'- 6 -'!H15/E15)</f>
      </c>
    </row>
    <row r="16" spans="1:9" ht="13.5" customHeight="1">
      <c r="A16" s="400" t="s">
        <v>343</v>
      </c>
      <c r="B16" s="373">
        <v>1510209</v>
      </c>
      <c r="C16" s="271">
        <f>B16/'- 3 -'!D16</f>
        <v>0.13782215462874617</v>
      </c>
      <c r="D16" s="473">
        <f t="shared" si="0"/>
        <v>3719.7266009852215</v>
      </c>
      <c r="E16" s="475">
        <f>SUM('- 6 -'!E16:H16)</f>
        <v>406</v>
      </c>
      <c r="F16" s="271">
        <f>IF(E16=0,"",'- 6 -'!E16/E16)</f>
        <v>0.7832512315270936</v>
      </c>
      <c r="G16" s="455">
        <f>IF(E16=0,"",'- 6 -'!F16/E16)</f>
        <v>0</v>
      </c>
      <c r="H16" s="455">
        <f>IF(E16=0,"",'- 6 -'!G16/E16)</f>
        <v>0.21674876847290642</v>
      </c>
      <c r="I16" s="271">
        <f>IF(E16=0,"",'- 6 -'!H16/E16)</f>
        <v>0</v>
      </c>
    </row>
    <row r="17" spans="1:9" ht="13.5" customHeight="1">
      <c r="A17" s="399" t="s">
        <v>344</v>
      </c>
      <c r="B17" s="374">
        <v>0</v>
      </c>
      <c r="C17" s="270">
        <f>B17/'- 3 -'!D17</f>
        <v>0</v>
      </c>
      <c r="D17" s="472">
        <f t="shared" si="0"/>
      </c>
      <c r="E17" s="474">
        <f>SUM('- 6 -'!E17:H17)</f>
        <v>0</v>
      </c>
      <c r="F17" s="270">
        <f>IF(E17=0,"",'- 6 -'!E17/E17)</f>
      </c>
      <c r="G17" s="454">
        <f>IF(E17=0,"",'- 6 -'!F17/E17)</f>
      </c>
      <c r="H17" s="454">
        <f>IF(E17=0,"",'- 6 -'!G17/E17)</f>
      </c>
      <c r="I17" s="270">
        <f>IF(E17=0,"",'- 6 -'!H17/E17)</f>
      </c>
    </row>
    <row r="18" spans="1:9" ht="13.5" customHeight="1">
      <c r="A18" s="400" t="s">
        <v>345</v>
      </c>
      <c r="B18" s="373">
        <v>0</v>
      </c>
      <c r="C18" s="271">
        <f>B18/'- 3 -'!D18</f>
        <v>0</v>
      </c>
      <c r="D18" s="473">
        <f t="shared" si="0"/>
      </c>
      <c r="E18" s="475">
        <f>SUM('- 6 -'!E18:H18)</f>
        <v>0</v>
      </c>
      <c r="F18" s="271">
        <f>IF(E18=0,"",'- 6 -'!E18/E18)</f>
      </c>
      <c r="G18" s="455">
        <f>IF(E18=0,"",'- 6 -'!F18/E18)</f>
      </c>
      <c r="H18" s="455">
        <f>IF(E18=0,"",'- 6 -'!G18/E18)</f>
      </c>
      <c r="I18" s="271">
        <f>IF(E18=0,"",'- 6 -'!H18/E18)</f>
      </c>
    </row>
    <row r="19" spans="1:9" ht="13.5" customHeight="1">
      <c r="A19" s="399" t="s">
        <v>346</v>
      </c>
      <c r="B19" s="374">
        <v>0</v>
      </c>
      <c r="C19" s="270">
        <f>B19/'- 3 -'!D19</f>
        <v>0</v>
      </c>
      <c r="D19" s="472">
        <f t="shared" si="0"/>
      </c>
      <c r="E19" s="474">
        <f>SUM('- 6 -'!E19:H19)</f>
        <v>0</v>
      </c>
      <c r="F19" s="270">
        <f>IF(E19=0,"",'- 6 -'!E19/E19)</f>
      </c>
      <c r="G19" s="454">
        <f>IF(E19=0,"",'- 6 -'!F19/E19)</f>
      </c>
      <c r="H19" s="454">
        <f>IF(E19=0,"",'- 6 -'!G19/E19)</f>
      </c>
      <c r="I19" s="270">
        <f>IF(E19=0,"",'- 6 -'!H19/E19)</f>
      </c>
    </row>
    <row r="20" spans="1:9" ht="13.5" customHeight="1">
      <c r="A20" s="400" t="s">
        <v>347</v>
      </c>
      <c r="B20" s="373">
        <v>0</v>
      </c>
      <c r="C20" s="271">
        <f>B20/'- 3 -'!D20</f>
        <v>0</v>
      </c>
      <c r="D20" s="473">
        <f t="shared" si="0"/>
      </c>
      <c r="E20" s="475">
        <f>SUM('- 6 -'!E20:H20)</f>
        <v>0</v>
      </c>
      <c r="F20" s="271">
        <f>IF(E20=0,"",'- 6 -'!E20/E20)</f>
      </c>
      <c r="G20" s="455">
        <f>IF(E20=0,"",'- 6 -'!F20/E20)</f>
      </c>
      <c r="H20" s="455">
        <f>IF(E20=0,"",'- 6 -'!G20/E20)</f>
      </c>
      <c r="I20" s="271">
        <f>IF(E20=0,"",'- 6 -'!H20/E20)</f>
      </c>
    </row>
    <row r="21" spans="1:9" ht="13.5" customHeight="1">
      <c r="A21" s="399" t="s">
        <v>348</v>
      </c>
      <c r="B21" s="374">
        <v>0</v>
      </c>
      <c r="C21" s="270">
        <f>B21/'- 3 -'!D21</f>
        <v>0</v>
      </c>
      <c r="D21" s="472">
        <f t="shared" si="0"/>
      </c>
      <c r="E21" s="474">
        <f>SUM('- 6 -'!E21:H21)</f>
        <v>0</v>
      </c>
      <c r="F21" s="270">
        <f>IF(E21=0,"",'- 6 -'!E21/E21)</f>
      </c>
      <c r="G21" s="454">
        <f>IF(E21=0,"",'- 6 -'!F21/E21)</f>
      </c>
      <c r="H21" s="454">
        <f>IF(E21=0,"",'- 6 -'!G21/E21)</f>
      </c>
      <c r="I21" s="270">
        <f>IF(E21=0,"",'- 6 -'!H21/E21)</f>
      </c>
    </row>
    <row r="22" spans="1:9" ht="13.5" customHeight="1">
      <c r="A22" s="400" t="s">
        <v>349</v>
      </c>
      <c r="B22" s="373">
        <v>2099421</v>
      </c>
      <c r="C22" s="271">
        <f>B22/'- 3 -'!D22</f>
        <v>0.16422734832824426</v>
      </c>
      <c r="D22" s="473">
        <f t="shared" si="0"/>
        <v>3748.9660714285715</v>
      </c>
      <c r="E22" s="475">
        <f>SUM('- 6 -'!E22:H22)</f>
        <v>560</v>
      </c>
      <c r="F22" s="271">
        <f>IF(E22=0,"",'- 6 -'!E22/E22)</f>
        <v>1</v>
      </c>
      <c r="G22" s="455">
        <f>IF(E22=0,"",'- 6 -'!F22/E22)</f>
        <v>0</v>
      </c>
      <c r="H22" s="455">
        <f>IF(E22=0,"",'- 6 -'!G22/E22)</f>
        <v>0</v>
      </c>
      <c r="I22" s="271">
        <f>IF(E22=0,"",'- 6 -'!H22/E22)</f>
        <v>0</v>
      </c>
    </row>
    <row r="23" spans="1:9" ht="13.5" customHeight="1">
      <c r="A23" s="399" t="s">
        <v>350</v>
      </c>
      <c r="B23" s="374">
        <v>0</v>
      </c>
      <c r="C23" s="270">
        <f>B23/'- 3 -'!D23</f>
        <v>0</v>
      </c>
      <c r="D23" s="472">
        <f t="shared" si="0"/>
      </c>
      <c r="E23" s="474">
        <f>SUM('- 6 -'!E23:H23)</f>
        <v>0</v>
      </c>
      <c r="F23" s="270">
        <f>IF(E23=0,"",'- 6 -'!E23/E23)</f>
      </c>
      <c r="G23" s="454">
        <f>IF(E23=0,"",'- 6 -'!F23/E23)</f>
      </c>
      <c r="H23" s="454">
        <f>IF(E23=0,"",'- 6 -'!G23/E23)</f>
      </c>
      <c r="I23" s="270">
        <f>IF(E23=0,"",'- 6 -'!H23/E23)</f>
      </c>
    </row>
    <row r="24" spans="1:9" ht="13.5" customHeight="1">
      <c r="A24" s="400" t="s">
        <v>351</v>
      </c>
      <c r="B24" s="373">
        <v>4238325</v>
      </c>
      <c r="C24" s="271">
        <f>B24/'- 3 -'!D24</f>
        <v>0.11622776316967583</v>
      </c>
      <c r="D24" s="473">
        <f t="shared" si="0"/>
        <v>3765.726343847179</v>
      </c>
      <c r="E24" s="475">
        <f>SUM('- 6 -'!E24:H24)</f>
        <v>1125.5</v>
      </c>
      <c r="F24" s="271">
        <f>IF(E24=0,"",'- 6 -'!E24/E24)</f>
        <v>0.8480675255442026</v>
      </c>
      <c r="G24" s="455">
        <f>IF(E24=0,"",'- 6 -'!F24/E24)</f>
        <v>0</v>
      </c>
      <c r="H24" s="455">
        <f>IF(E24=0,"",'- 6 -'!G24/E24)</f>
        <v>0.056863616170590846</v>
      </c>
      <c r="I24" s="271">
        <f>IF(E24=0,"",'- 6 -'!H24/E24)</f>
        <v>0.09506885828520657</v>
      </c>
    </row>
    <row r="25" spans="1:9" ht="13.5" customHeight="1">
      <c r="A25" s="399" t="s">
        <v>352</v>
      </c>
      <c r="B25" s="374">
        <v>0</v>
      </c>
      <c r="C25" s="270">
        <f>B25/'- 3 -'!D25</f>
        <v>0</v>
      </c>
      <c r="D25" s="472">
        <f t="shared" si="0"/>
      </c>
      <c r="E25" s="474">
        <f>SUM('- 6 -'!E25:H25)</f>
        <v>0</v>
      </c>
      <c r="F25" s="270">
        <f>IF(E25=0,"",'- 6 -'!E25/E25)</f>
      </c>
      <c r="G25" s="454">
        <f>IF(E25=0,"",'- 6 -'!F25/E25)</f>
      </c>
      <c r="H25" s="454">
        <f>IF(E25=0,"",'- 6 -'!G25/E25)</f>
      </c>
      <c r="I25" s="270">
        <f>IF(E25=0,"",'- 6 -'!H25/E25)</f>
      </c>
    </row>
    <row r="26" spans="1:9" ht="13.5" customHeight="1">
      <c r="A26" s="400" t="s">
        <v>353</v>
      </c>
      <c r="B26" s="373">
        <v>1446498</v>
      </c>
      <c r="C26" s="271">
        <f>B26/'- 3 -'!D26</f>
        <v>0.05324053089256171</v>
      </c>
      <c r="D26" s="473">
        <f t="shared" si="0"/>
        <v>3867.6417112299464</v>
      </c>
      <c r="E26" s="475">
        <f>SUM('- 6 -'!E26:H26)</f>
        <v>374</v>
      </c>
      <c r="F26" s="271">
        <f>IF(E26=0,"",'- 6 -'!E26/E26)</f>
        <v>0.606951871657754</v>
      </c>
      <c r="G26" s="455">
        <f>IF(E26=0,"",'- 6 -'!F26/E26)</f>
        <v>0</v>
      </c>
      <c r="H26" s="455">
        <f>IF(E26=0,"",'- 6 -'!G26/E26)</f>
        <v>0.10695187165775401</v>
      </c>
      <c r="I26" s="271">
        <f>IF(E26=0,"",'- 6 -'!H26/E26)</f>
        <v>0.28609625668449196</v>
      </c>
    </row>
    <row r="27" spans="1:9" ht="13.5" customHeight="1">
      <c r="A27" s="399" t="s">
        <v>354</v>
      </c>
      <c r="B27" s="374">
        <v>1930195</v>
      </c>
      <c r="C27" s="270">
        <f>B27/'- 3 -'!D27</f>
        <v>0.06789611888007345</v>
      </c>
      <c r="D27" s="472">
        <f t="shared" si="0"/>
        <v>4205.217864923748</v>
      </c>
      <c r="E27" s="474">
        <f>SUM('- 6 -'!E27:H27)</f>
        <v>459</v>
      </c>
      <c r="F27" s="270">
        <f>IF(E27=0,"",'- 6 -'!E27/E27)</f>
        <v>0.5054466230936819</v>
      </c>
      <c r="G27" s="454">
        <f>IF(E27=0,"",'- 6 -'!F27/E27)</f>
        <v>0</v>
      </c>
      <c r="H27" s="454">
        <f>IF(E27=0,"",'- 6 -'!G27/E27)</f>
        <v>0</v>
      </c>
      <c r="I27" s="270">
        <f>IF(E27=0,"",'- 6 -'!H27/E27)</f>
        <v>0.49455337690631807</v>
      </c>
    </row>
    <row r="28" spans="1:9" ht="13.5" customHeight="1">
      <c r="A28" s="400" t="s">
        <v>355</v>
      </c>
      <c r="B28" s="373">
        <v>0</v>
      </c>
      <c r="C28" s="271">
        <f>B28/'- 3 -'!D28</f>
        <v>0</v>
      </c>
      <c r="D28" s="473">
        <f t="shared" si="0"/>
      </c>
      <c r="E28" s="475">
        <f>SUM('- 6 -'!E28:H28)</f>
        <v>0</v>
      </c>
      <c r="F28" s="271">
        <f>IF(E28=0,"",'- 6 -'!E28/E28)</f>
      </c>
      <c r="G28" s="455">
        <f>IF(E28=0,"",'- 6 -'!F28/E28)</f>
      </c>
      <c r="H28" s="455">
        <f>IF(E28=0,"",'- 6 -'!G28/E28)</f>
      </c>
      <c r="I28" s="271">
        <f>IF(E28=0,"",'- 6 -'!H28/E28)</f>
      </c>
    </row>
    <row r="29" spans="1:9" ht="13.5" customHeight="1">
      <c r="A29" s="399" t="s">
        <v>356</v>
      </c>
      <c r="B29" s="374">
        <v>12206596</v>
      </c>
      <c r="C29" s="270">
        <f>B29/'- 3 -'!D29</f>
        <v>0.11234548176974316</v>
      </c>
      <c r="D29" s="472">
        <f t="shared" si="0"/>
        <v>4085.8898744769876</v>
      </c>
      <c r="E29" s="474">
        <f>SUM('- 6 -'!E29:H29)</f>
        <v>2987.5</v>
      </c>
      <c r="F29" s="270">
        <f>IF(E29=0,"",'- 6 -'!E29/E29)</f>
        <v>0.761673640167364</v>
      </c>
      <c r="G29" s="454">
        <f>IF(E29=0,"",'- 6 -'!F29/E29)</f>
        <v>0</v>
      </c>
      <c r="H29" s="454">
        <f>IF(E29=0,"",'- 6 -'!G29/E29)</f>
        <v>0.23832635983263598</v>
      </c>
      <c r="I29" s="270">
        <f>IF(E29=0,"",'- 6 -'!H29/E29)</f>
        <v>0</v>
      </c>
    </row>
    <row r="30" spans="1:9" ht="13.5" customHeight="1">
      <c r="A30" s="400" t="s">
        <v>357</v>
      </c>
      <c r="B30" s="373">
        <v>0</v>
      </c>
      <c r="C30" s="271">
        <f>B30/'- 3 -'!D30</f>
        <v>0</v>
      </c>
      <c r="D30" s="473">
        <f t="shared" si="0"/>
      </c>
      <c r="E30" s="475">
        <f>SUM('- 6 -'!E30:H30)</f>
        <v>0</v>
      </c>
      <c r="F30" s="271">
        <f>IF(E30=0,"",'- 6 -'!E30/E30)</f>
      </c>
      <c r="G30" s="455">
        <f>IF(E30=0,"",'- 6 -'!F30/E30)</f>
      </c>
      <c r="H30" s="455">
        <f>IF(E30=0,"",'- 6 -'!G30/E30)</f>
      </c>
      <c r="I30" s="271">
        <f>IF(E30=0,"",'- 6 -'!H30/E30)</f>
      </c>
    </row>
    <row r="31" spans="1:9" ht="13.5" customHeight="1">
      <c r="A31" s="399" t="s">
        <v>358</v>
      </c>
      <c r="B31" s="374">
        <v>1992750</v>
      </c>
      <c r="C31" s="270">
        <f>B31/'- 3 -'!D31</f>
        <v>0.08037862152529603</v>
      </c>
      <c r="D31" s="472">
        <f t="shared" si="0"/>
        <v>4239.893617021276</v>
      </c>
      <c r="E31" s="474">
        <f>SUM('- 6 -'!E31:H31)</f>
        <v>470</v>
      </c>
      <c r="F31" s="270">
        <f>IF(E31=0,"",'- 6 -'!E31/E31)</f>
        <v>0.6127659574468085</v>
      </c>
      <c r="G31" s="454">
        <f>IF(E31=0,"",'- 6 -'!F31/E31)</f>
        <v>0</v>
      </c>
      <c r="H31" s="454">
        <f>IF(E31=0,"",'- 6 -'!G31/E31)</f>
        <v>0.3872340425531915</v>
      </c>
      <c r="I31" s="270">
        <f>IF(E31=0,"",'- 6 -'!H31/E31)</f>
        <v>0</v>
      </c>
    </row>
    <row r="32" spans="1:9" ht="13.5" customHeight="1">
      <c r="A32" s="400" t="s">
        <v>359</v>
      </c>
      <c r="B32" s="373">
        <v>1062001</v>
      </c>
      <c r="C32" s="271">
        <f>B32/'- 3 -'!D32</f>
        <v>0.05388675349157419</v>
      </c>
      <c r="D32" s="473">
        <f t="shared" si="0"/>
        <v>5257.430693069307</v>
      </c>
      <c r="E32" s="475">
        <f>SUM('- 6 -'!E32:H32)</f>
        <v>202</v>
      </c>
      <c r="F32" s="271">
        <f>IF(E32=0,"",'- 6 -'!E32/E32)</f>
        <v>0</v>
      </c>
      <c r="G32" s="455">
        <f>IF(E32=0,"",'- 6 -'!F32/E32)</f>
        <v>0</v>
      </c>
      <c r="H32" s="455">
        <f>IF(E32=0,"",'- 6 -'!G32/E32)</f>
        <v>1</v>
      </c>
      <c r="I32" s="271">
        <f>IF(E32=0,"",'- 6 -'!H32/E32)</f>
        <v>0</v>
      </c>
    </row>
    <row r="33" spans="1:9" ht="13.5" customHeight="1">
      <c r="A33" s="399" t="s">
        <v>360</v>
      </c>
      <c r="B33" s="374">
        <v>1531200</v>
      </c>
      <c r="C33" s="270">
        <f>B33/'- 3 -'!D33</f>
        <v>0.07073856942885258</v>
      </c>
      <c r="D33" s="472">
        <f t="shared" si="0"/>
        <v>4224</v>
      </c>
      <c r="E33" s="474">
        <f>SUM('- 6 -'!E33:H33)</f>
        <v>362.5</v>
      </c>
      <c r="F33" s="270">
        <f>IF(E33=0,"",'- 6 -'!E33/E33)</f>
        <v>0.46620689655172415</v>
      </c>
      <c r="G33" s="454">
        <f>IF(E33=0,"",'- 6 -'!F33/E33)</f>
        <v>0.42344827586206896</v>
      </c>
      <c r="H33" s="454">
        <f>IF(E33=0,"",'- 6 -'!G33/E33)</f>
        <v>0.1103448275862069</v>
      </c>
      <c r="I33" s="270">
        <f>IF(E33=0,"",'- 6 -'!H33/E33)</f>
        <v>0</v>
      </c>
    </row>
    <row r="34" spans="1:9" ht="13.5" customHeight="1">
      <c r="A34" s="400" t="s">
        <v>361</v>
      </c>
      <c r="B34" s="373">
        <v>655487</v>
      </c>
      <c r="C34" s="271">
        <f>B34/'- 3 -'!D34</f>
        <v>0.03649185561342161</v>
      </c>
      <c r="D34" s="473">
        <f t="shared" si="0"/>
        <v>5081.294573643411</v>
      </c>
      <c r="E34" s="475">
        <f>SUM('- 6 -'!E34:H34)</f>
        <v>129</v>
      </c>
      <c r="F34" s="271">
        <f>IF(E34=0,"",'- 6 -'!E34/E34)</f>
        <v>0.11627906976744186</v>
      </c>
      <c r="G34" s="455">
        <f>IF(E34=0,"",'- 6 -'!F34/E34)</f>
        <v>0.8837209302325582</v>
      </c>
      <c r="H34" s="455">
        <f>IF(E34=0,"",'- 6 -'!G34/E34)</f>
        <v>0</v>
      </c>
      <c r="I34" s="271">
        <f>IF(E34=0,"",'- 6 -'!H34/E34)</f>
        <v>0</v>
      </c>
    </row>
    <row r="35" spans="1:9" ht="13.5" customHeight="1">
      <c r="A35" s="399" t="s">
        <v>362</v>
      </c>
      <c r="B35" s="374">
        <v>19442245</v>
      </c>
      <c r="C35" s="270">
        <f>B35/'- 3 -'!D35</f>
        <v>0.14918664301441312</v>
      </c>
      <c r="D35" s="472">
        <f t="shared" si="0"/>
        <v>3924.9510447158573</v>
      </c>
      <c r="E35" s="474">
        <f>SUM('- 6 -'!E35:H35)</f>
        <v>4953.5</v>
      </c>
      <c r="F35" s="270">
        <f>IF(E35=0,"",'- 6 -'!E35/E35)</f>
        <v>0.6514585646512567</v>
      </c>
      <c r="G35" s="454">
        <f>IF(E35=0,"",'- 6 -'!F35/E35)</f>
        <v>0</v>
      </c>
      <c r="H35" s="454">
        <f>IF(E35=0,"",'- 6 -'!G35/E35)</f>
        <v>0.23125063086706368</v>
      </c>
      <c r="I35" s="270">
        <f>IF(E35=0,"",'- 6 -'!H35/E35)</f>
        <v>0.11729080448167963</v>
      </c>
    </row>
    <row r="36" spans="1:9" ht="13.5" customHeight="1">
      <c r="A36" s="400" t="s">
        <v>363</v>
      </c>
      <c r="B36" s="373">
        <v>0</v>
      </c>
      <c r="C36" s="271">
        <f>B36/'- 3 -'!D36</f>
        <v>0</v>
      </c>
      <c r="D36" s="473">
        <f t="shared" si="0"/>
      </c>
      <c r="E36" s="475">
        <f>SUM('- 6 -'!E36:H36)</f>
        <v>0</v>
      </c>
      <c r="F36" s="271">
        <f>IF(E36=0,"",'- 6 -'!E36/E36)</f>
      </c>
      <c r="G36" s="455">
        <f>IF(E36=0,"",'- 6 -'!F36/E36)</f>
      </c>
      <c r="H36" s="455">
        <f>IF(E36=0,"",'- 6 -'!G36/E36)</f>
      </c>
      <c r="I36" s="271">
        <f>IF(E36=0,"",'- 6 -'!H36/E36)</f>
      </c>
    </row>
    <row r="37" spans="1:9" ht="13.5" customHeight="1">
      <c r="A37" s="399" t="s">
        <v>364</v>
      </c>
      <c r="B37" s="374">
        <v>4483517</v>
      </c>
      <c r="C37" s="270">
        <f>B37/'- 3 -'!D37</f>
        <v>0.1754376004061951</v>
      </c>
      <c r="D37" s="472">
        <f t="shared" si="0"/>
        <v>4013.8916741271264</v>
      </c>
      <c r="E37" s="474">
        <f>SUM('- 6 -'!E37:H37)</f>
        <v>1117</v>
      </c>
      <c r="F37" s="270">
        <f>IF(E37=0,"",'- 6 -'!E37/E37)</f>
        <v>0.6239928379588182</v>
      </c>
      <c r="G37" s="454">
        <f>IF(E37=0,"",'- 6 -'!F37/E37)</f>
        <v>0</v>
      </c>
      <c r="H37" s="454">
        <f>IF(E37=0,"",'- 6 -'!G37/E37)</f>
        <v>0.37600716204118173</v>
      </c>
      <c r="I37" s="270">
        <f>IF(E37=0,"",'- 6 -'!H37/E37)</f>
        <v>0</v>
      </c>
    </row>
    <row r="38" spans="1:9" ht="13.5" customHeight="1">
      <c r="A38" s="400" t="s">
        <v>365</v>
      </c>
      <c r="B38" s="373">
        <v>15196368</v>
      </c>
      <c r="C38" s="271">
        <f>B38/'- 3 -'!D38</f>
        <v>0.22780233484243478</v>
      </c>
      <c r="D38" s="473">
        <f t="shared" si="0"/>
        <v>4161.108433734939</v>
      </c>
      <c r="E38" s="475">
        <f>SUM('- 6 -'!E38:H38)</f>
        <v>3652</v>
      </c>
      <c r="F38" s="271">
        <f>IF(E38=0,"",'- 6 -'!E38/E38)</f>
        <v>0.7472617743702081</v>
      </c>
      <c r="G38" s="455">
        <f>IF(E38=0,"",'- 6 -'!F38/E38)</f>
        <v>0</v>
      </c>
      <c r="H38" s="455">
        <f>IF(E38=0,"",'- 6 -'!G38/E38)</f>
        <v>0.21330777656078861</v>
      </c>
      <c r="I38" s="271">
        <f>IF(E38=0,"",'- 6 -'!H38/E38)</f>
        <v>0.03943044906900329</v>
      </c>
    </row>
    <row r="39" spans="1:9" ht="13.5" customHeight="1">
      <c r="A39" s="399" t="s">
        <v>366</v>
      </c>
      <c r="B39" s="374">
        <v>0</v>
      </c>
      <c r="C39" s="270">
        <f>B39/'- 3 -'!D39</f>
        <v>0</v>
      </c>
      <c r="D39" s="472">
        <f t="shared" si="0"/>
      </c>
      <c r="E39" s="474">
        <f>SUM('- 6 -'!E39:H39)</f>
        <v>0</v>
      </c>
      <c r="F39" s="270">
        <f>IF(E39=0,"",'- 6 -'!E39/E39)</f>
      </c>
      <c r="G39" s="454">
        <f>IF(E39=0,"",'- 6 -'!F39/E39)</f>
      </c>
      <c r="H39" s="454">
        <f>IF(E39=0,"",'- 6 -'!G39/E39)</f>
      </c>
      <c r="I39" s="270">
        <f>IF(E39=0,"",'- 6 -'!H39/E39)</f>
      </c>
    </row>
    <row r="40" spans="1:9" ht="13.5" customHeight="1">
      <c r="A40" s="400" t="s">
        <v>367</v>
      </c>
      <c r="B40" s="373">
        <v>6662574</v>
      </c>
      <c r="C40" s="271">
        <f>B40/'- 3 -'!D40</f>
        <v>0.09490714965667035</v>
      </c>
      <c r="D40" s="473">
        <f t="shared" si="0"/>
        <v>4635.221027146614</v>
      </c>
      <c r="E40" s="475">
        <f>SUM('- 6 -'!E40:H40)</f>
        <v>1437.38</v>
      </c>
      <c r="F40" s="271">
        <f>IF(E40=0,"",'- 6 -'!E40/E40)</f>
        <v>0.6321223336904646</v>
      </c>
      <c r="G40" s="455">
        <f>IF(E40=0,"",'- 6 -'!F40/E40)</f>
        <v>0</v>
      </c>
      <c r="H40" s="455">
        <f>IF(E40=0,"",'- 6 -'!G40/E40)</f>
        <v>0.36787766630953533</v>
      </c>
      <c r="I40" s="271">
        <f>IF(E40=0,"",'- 6 -'!H40/E40)</f>
        <v>0</v>
      </c>
    </row>
    <row r="41" spans="1:9" ht="13.5" customHeight="1">
      <c r="A41" s="399" t="s">
        <v>368</v>
      </c>
      <c r="B41" s="374">
        <v>6729474</v>
      </c>
      <c r="C41" s="270">
        <f>B41/'- 3 -'!D41</f>
        <v>0.16339876374924142</v>
      </c>
      <c r="D41" s="472">
        <f t="shared" si="0"/>
        <v>4044.155048076923</v>
      </c>
      <c r="E41" s="474">
        <f>SUM('- 6 -'!E41:H41)</f>
        <v>1664</v>
      </c>
      <c r="F41" s="270">
        <f>IF(E41=0,"",'- 6 -'!E41/E41)</f>
        <v>0.7043269230769231</v>
      </c>
      <c r="G41" s="454">
        <f>IF(E41=0,"",'- 6 -'!F41/E41)</f>
        <v>0</v>
      </c>
      <c r="H41" s="454">
        <f>IF(E41=0,"",'- 6 -'!G41/E41)</f>
        <v>0.2536057692307692</v>
      </c>
      <c r="I41" s="270">
        <f>IF(E41=0,"",'- 6 -'!H41/E41)</f>
        <v>0.042067307692307696</v>
      </c>
    </row>
    <row r="42" spans="1:9" ht="13.5" customHeight="1">
      <c r="A42" s="400" t="s">
        <v>369</v>
      </c>
      <c r="B42" s="373">
        <v>1239742</v>
      </c>
      <c r="C42" s="271">
        <f>B42/'- 3 -'!D42</f>
        <v>0.07976021662750847</v>
      </c>
      <c r="D42" s="473">
        <f t="shared" si="0"/>
        <v>4071.402298850575</v>
      </c>
      <c r="E42" s="475">
        <f>SUM('- 6 -'!E42:H42)</f>
        <v>304.5</v>
      </c>
      <c r="F42" s="271">
        <f>IF(E42=0,"",'- 6 -'!E42/E42)</f>
        <v>0.632183908045977</v>
      </c>
      <c r="G42" s="455">
        <f>IF(E42=0,"",'- 6 -'!F42/E42)</f>
        <v>0</v>
      </c>
      <c r="H42" s="455">
        <f>IF(E42=0,"",'- 6 -'!G42/E42)</f>
        <v>0.367816091954023</v>
      </c>
      <c r="I42" s="271">
        <f>IF(E42=0,"",'- 6 -'!H42/E42)</f>
        <v>0</v>
      </c>
    </row>
    <row r="43" spans="1:9" ht="13.5" customHeight="1">
      <c r="A43" s="399" t="s">
        <v>370</v>
      </c>
      <c r="B43" s="374">
        <v>0</v>
      </c>
      <c r="C43" s="270">
        <f>B43/'- 3 -'!D43</f>
        <v>0</v>
      </c>
      <c r="D43" s="472">
        <f t="shared" si="0"/>
      </c>
      <c r="E43" s="474">
        <f>SUM('- 6 -'!E43:H43)</f>
        <v>0</v>
      </c>
      <c r="F43" s="270">
        <f>IF(E43=0,"",'- 6 -'!E43/E43)</f>
      </c>
      <c r="G43" s="454">
        <f>IF(E43=0,"",'- 6 -'!F43/E43)</f>
      </c>
      <c r="H43" s="454">
        <f>IF(E43=0,"",'- 6 -'!G43/E43)</f>
      </c>
      <c r="I43" s="270">
        <f>IF(E43=0,"",'- 6 -'!H43/E43)</f>
      </c>
    </row>
    <row r="44" spans="1:9" ht="13.5" customHeight="1">
      <c r="A44" s="400" t="s">
        <v>371</v>
      </c>
      <c r="B44" s="373">
        <v>0</v>
      </c>
      <c r="C44" s="271">
        <f>B44/'- 3 -'!D44</f>
        <v>0</v>
      </c>
      <c r="D44" s="473">
        <f t="shared" si="0"/>
      </c>
      <c r="E44" s="475">
        <f>SUM('- 6 -'!E44:H44)</f>
        <v>0</v>
      </c>
      <c r="F44" s="271">
        <f>IF(E44=0,"",'- 6 -'!E44/E44)</f>
      </c>
      <c r="G44" s="455">
        <f>IF(E44=0,"",'- 6 -'!F44/E44)</f>
      </c>
      <c r="H44" s="455">
        <f>IF(E44=0,"",'- 6 -'!G44/E44)</f>
      </c>
      <c r="I44" s="271">
        <f>IF(E44=0,"",'- 6 -'!H44/E44)</f>
      </c>
    </row>
    <row r="45" spans="1:9" ht="13.5" customHeight="1">
      <c r="A45" s="399" t="s">
        <v>372</v>
      </c>
      <c r="B45" s="374">
        <v>2789267</v>
      </c>
      <c r="C45" s="270">
        <f>B45/'- 3 -'!D45</f>
        <v>0.26340644956334336</v>
      </c>
      <c r="D45" s="472">
        <f t="shared" si="0"/>
        <v>3555.4710006373484</v>
      </c>
      <c r="E45" s="474">
        <f>SUM('- 6 -'!E45:H45)</f>
        <v>784.5</v>
      </c>
      <c r="F45" s="270">
        <f>IF(E45=0,"",'- 6 -'!E45/E45)</f>
        <v>0.8266411727214786</v>
      </c>
      <c r="G45" s="454">
        <f>IF(E45=0,"",'- 6 -'!F45/E45)</f>
        <v>0</v>
      </c>
      <c r="H45" s="454">
        <f>IF(E45=0,"",'- 6 -'!G45/E45)</f>
        <v>0.17335882727852134</v>
      </c>
      <c r="I45" s="270">
        <f>IF(E45=0,"",'- 6 -'!H45/E45)</f>
        <v>0</v>
      </c>
    </row>
    <row r="46" spans="1:9" ht="13.5" customHeight="1">
      <c r="A46" s="400" t="s">
        <v>373</v>
      </c>
      <c r="B46" s="373">
        <v>20212500</v>
      </c>
      <c r="C46" s="271">
        <f>B46/'- 3 -'!D46</f>
        <v>0.07508235378025024</v>
      </c>
      <c r="D46" s="473">
        <f t="shared" si="0"/>
        <v>3620.689655172414</v>
      </c>
      <c r="E46" s="475">
        <f>SUM('- 6 -'!E46:H46)</f>
        <v>5582.5</v>
      </c>
      <c r="F46" s="271">
        <f>IF(E46=0,"",'- 6 -'!E46/E46)</f>
        <v>0.6334975369458128</v>
      </c>
      <c r="G46" s="455">
        <f>IF(E46=0,"",'- 6 -'!F46/E46)</f>
        <v>0</v>
      </c>
      <c r="H46" s="455">
        <f>IF(E46=0,"",'- 6 -'!G46/E46)</f>
        <v>0.31536050156739814</v>
      </c>
      <c r="I46" s="271">
        <f>IF(E46=0,"",'- 6 -'!H46/E46)</f>
        <v>0.051141961486789074</v>
      </c>
    </row>
    <row r="47" spans="1:9" ht="13.5" customHeight="1">
      <c r="A47" s="399" t="s">
        <v>377</v>
      </c>
      <c r="B47" s="374">
        <v>0</v>
      </c>
      <c r="C47" s="270">
        <f>B47/'- 3 -'!D47</f>
        <v>0</v>
      </c>
      <c r="D47" s="472">
        <f t="shared" si="0"/>
      </c>
      <c r="E47" s="474">
        <f>SUM('- 6 -'!E47:H47)</f>
        <v>0</v>
      </c>
      <c r="F47" s="270">
        <f>IF(E47=0,"",'- 6 -'!E47/E47)</f>
      </c>
      <c r="G47" s="454">
        <f>IF(E47=0,"",'- 6 -'!F47/E47)</f>
      </c>
      <c r="H47" s="454">
        <f>IF(E47=0,"",'- 6 -'!G47/E47)</f>
      </c>
      <c r="I47" s="270">
        <f>IF(E47=0,"",'- 6 -'!H47/E47)</f>
      </c>
    </row>
    <row r="48" spans="1:9" ht="4.5" customHeight="1">
      <c r="A48" s="401"/>
      <c r="B48" s="312"/>
      <c r="C48" s="159"/>
      <c r="D48" s="312"/>
      <c r="E48" s="453"/>
      <c r="F48" s="159"/>
      <c r="G48" s="456"/>
      <c r="H48" s="456"/>
      <c r="I48" s="159"/>
    </row>
    <row r="49" spans="1:9" ht="13.5" customHeight="1">
      <c r="A49" s="395" t="s">
        <v>374</v>
      </c>
      <c r="B49" s="375">
        <f>SUM(B11:B47)</f>
        <v>109472369</v>
      </c>
      <c r="C49" s="79">
        <f>B49/'- 3 -'!D49</f>
        <v>0.07491389765377686</v>
      </c>
      <c r="D49" s="476">
        <f>B49/E49</f>
        <v>3951.945533860296</v>
      </c>
      <c r="E49" s="477">
        <f>SUM(E11:E47)</f>
        <v>27700.88</v>
      </c>
      <c r="F49" s="79">
        <f>'- 6 -'!E49/E49</f>
        <v>0.6798809279705195</v>
      </c>
      <c r="G49" s="457">
        <f>'- 6 -'!F49/E49</f>
        <v>0.009656732926896184</v>
      </c>
      <c r="H49" s="457">
        <f>'- 6 -'!G49/E49</f>
        <v>0.255536286211846</v>
      </c>
      <c r="I49" s="79">
        <f>'- 6 -'!H49/E49</f>
        <v>0.054926052890738486</v>
      </c>
    </row>
    <row r="50" spans="1:9" ht="4.5" customHeight="1">
      <c r="A50" s="401" t="s">
        <v>21</v>
      </c>
      <c r="B50" s="312"/>
      <c r="C50" s="159"/>
      <c r="D50" s="312"/>
      <c r="E50" s="453"/>
      <c r="F50" s="159"/>
      <c r="G50" s="458"/>
      <c r="H50" s="456"/>
      <c r="I50" s="159"/>
    </row>
    <row r="51" spans="1:9" ht="13.5" customHeight="1">
      <c r="A51" s="400" t="s">
        <v>375</v>
      </c>
      <c r="B51" s="373">
        <v>0</v>
      </c>
      <c r="C51" s="271">
        <f>B51/'- 3 -'!D51</f>
        <v>0</v>
      </c>
      <c r="D51" s="373">
        <f>IF(E51=0,"",B51/E51)</f>
      </c>
      <c r="E51" s="475">
        <f>SUM('- 6 -'!E51:H51)</f>
        <v>0</v>
      </c>
      <c r="F51" s="271">
        <f>IF(E51=0,"",'- 6 -'!E51/E51)</f>
      </c>
      <c r="G51" s="459">
        <f>IF(E51=0,"",'- 6 -'!F51/E51)</f>
      </c>
      <c r="H51" s="455">
        <f>IF(E51=0,"",'- 6 -'!G51/E51)</f>
      </c>
      <c r="I51" s="271">
        <f>IF(E51=0,"",'- 6 -'!H51/E51)</f>
      </c>
    </row>
    <row r="52" spans="1:9" ht="13.5" customHeight="1">
      <c r="A52" s="399" t="s">
        <v>376</v>
      </c>
      <c r="B52" s="374">
        <v>0</v>
      </c>
      <c r="C52" s="270">
        <f>B52/'- 3 -'!D52</f>
        <v>0</v>
      </c>
      <c r="D52" s="374">
        <f>IF(E52=0,"",B52/E52)</f>
      </c>
      <c r="E52" s="474">
        <f>SUM('- 6 -'!E52:H52)</f>
        <v>0</v>
      </c>
      <c r="F52" s="270">
        <f>IF(E52=0,"",'- 6 -'!E52/E52)</f>
      </c>
      <c r="G52" s="460">
        <f>IF(E52=0,"",'- 6 -'!F52/E52)</f>
      </c>
      <c r="H52" s="454">
        <f>IF(E52=0,"",'- 6 -'!G52/E52)</f>
      </c>
      <c r="I52" s="270">
        <f>IF(E52=0,"",'- 6 -'!H52/E52)</f>
      </c>
    </row>
    <row r="53" spans="1:9" ht="49.5" customHeight="1">
      <c r="A53" s="314"/>
      <c r="B53" s="332"/>
      <c r="C53" s="332"/>
      <c r="D53" s="332"/>
      <c r="E53" s="332"/>
      <c r="F53" s="332"/>
      <c r="G53" s="332"/>
      <c r="H53" s="332"/>
      <c r="I53" s="332"/>
    </row>
    <row r="54" spans="1:9" ht="15" customHeight="1">
      <c r="A54" s="81" t="s">
        <v>544</v>
      </c>
      <c r="C54" s="73"/>
      <c r="D54" s="73"/>
      <c r="E54" s="73"/>
      <c r="F54" s="73"/>
      <c r="G54" s="73"/>
      <c r="H54" s="73"/>
      <c r="I54" s="73"/>
    </row>
    <row r="55" ht="14.25" customHeight="1">
      <c r="A55" s="3"/>
    </row>
    <row r="56" ht="14.25" customHeight="1">
      <c r="A56" s="3"/>
    </row>
    <row r="57" ht="14.25" customHeight="1">
      <c r="A57" s="3"/>
    </row>
    <row r="58" ht="14.25" customHeight="1">
      <c r="A58" s="222"/>
    </row>
    <row r="59" ht="14.25" customHeight="1"/>
    <row r="60" ht="14.25" customHeight="1">
      <c r="A60" s="222"/>
    </row>
  </sheetData>
  <printOptions horizontalCentered="1"/>
  <pageMargins left="0.5" right="0.5" top="0.6" bottom="0" header="0.3" footer="0"/>
  <pageSetup fitToHeight="1" fitToWidth="1" horizontalDpi="300" verticalDpi="300" orientation="portrait" scale="85" r:id="rId1"/>
  <headerFooter alignWithMargins="0">
    <oddHeader>&amp;C&amp;"Times New Roman,Bold"&amp;11&amp;A</oddHeader>
  </headerFooter>
</worksheet>
</file>

<file path=xl/worksheets/sheet17.xml><?xml version="1.0" encoding="utf-8"?>
<worksheet xmlns="http://schemas.openxmlformats.org/spreadsheetml/2006/main" xmlns:r="http://schemas.openxmlformats.org/officeDocument/2006/relationships">
  <sheetPr codeName="Sheet16">
    <pageSetUpPr fitToPage="1"/>
  </sheetPr>
  <dimension ref="A1:J58"/>
  <sheetViews>
    <sheetView showGridLines="0" showZeros="0" workbookViewId="0" topLeftCell="A1">
      <selection activeCell="A1" sqref="A1"/>
    </sheetView>
  </sheetViews>
  <sheetFormatPr defaultColWidth="15.83203125" defaultRowHeight="12"/>
  <cols>
    <col min="1" max="1" width="32.83203125" style="66" customWidth="1"/>
    <col min="2" max="2" width="16.83203125" style="66" customWidth="1"/>
    <col min="3" max="3" width="7.83203125" style="66" customWidth="1"/>
    <col min="4" max="4" width="9.83203125" style="66" customWidth="1"/>
    <col min="5" max="5" width="15.83203125" style="66" customWidth="1"/>
    <col min="6" max="6" width="7.83203125" style="66" customWidth="1"/>
    <col min="7" max="7" width="9.83203125" style="66" customWidth="1"/>
    <col min="8" max="8" width="15.83203125" style="66" customWidth="1"/>
    <col min="9" max="9" width="7.83203125" style="66" customWidth="1"/>
    <col min="10" max="10" width="9.83203125" style="66" customWidth="1"/>
    <col min="11" max="16384" width="15.83203125" style="66" customWidth="1"/>
  </cols>
  <sheetData>
    <row r="1" spans="1:10" ht="6.75" customHeight="1">
      <c r="A1" s="64"/>
      <c r="B1" s="114"/>
      <c r="C1" s="114"/>
      <c r="D1" s="114"/>
      <c r="E1" s="114"/>
      <c r="F1" s="114"/>
      <c r="G1" s="114"/>
      <c r="H1" s="114"/>
      <c r="I1" s="114"/>
      <c r="J1" s="114"/>
    </row>
    <row r="2" spans="1:10" ht="15.75" customHeight="1">
      <c r="A2" s="330"/>
      <c r="B2" s="372" t="s">
        <v>18</v>
      </c>
      <c r="C2" s="161"/>
      <c r="D2" s="161"/>
      <c r="E2" s="161"/>
      <c r="F2" s="161"/>
      <c r="G2" s="175"/>
      <c r="H2" s="175"/>
      <c r="I2" s="197"/>
      <c r="J2" s="333" t="s">
        <v>300</v>
      </c>
    </row>
    <row r="3" spans="1:10" ht="15.75" customHeight="1">
      <c r="A3" s="331"/>
      <c r="B3" s="507" t="s">
        <v>564</v>
      </c>
      <c r="C3" s="164"/>
      <c r="D3" s="164"/>
      <c r="E3" s="164"/>
      <c r="F3" s="164"/>
      <c r="G3" s="176"/>
      <c r="H3" s="176"/>
      <c r="I3" s="176"/>
      <c r="J3" s="179"/>
    </row>
    <row r="4" spans="2:10" ht="15.75" customHeight="1">
      <c r="B4" s="114"/>
      <c r="C4" s="114"/>
      <c r="D4" s="179"/>
      <c r="E4" s="114"/>
      <c r="F4" s="114"/>
      <c r="G4" s="114"/>
      <c r="H4" s="114"/>
      <c r="I4" s="114"/>
      <c r="J4" s="114"/>
    </row>
    <row r="5" spans="2:10" ht="15.75" customHeight="1">
      <c r="B5" s="261" t="s">
        <v>30</v>
      </c>
      <c r="C5" s="180"/>
      <c r="D5" s="192"/>
      <c r="E5" s="192"/>
      <c r="F5" s="192"/>
      <c r="G5" s="192"/>
      <c r="H5" s="192"/>
      <c r="I5" s="192"/>
      <c r="J5" s="193"/>
    </row>
    <row r="6" spans="2:10" ht="15.75" customHeight="1">
      <c r="B6" s="52" t="s">
        <v>33</v>
      </c>
      <c r="C6" s="50"/>
      <c r="D6" s="51"/>
      <c r="E6" s="184"/>
      <c r="F6" s="50"/>
      <c r="G6" s="51"/>
      <c r="H6" s="52" t="s">
        <v>34</v>
      </c>
      <c r="I6" s="50"/>
      <c r="J6" s="51"/>
    </row>
    <row r="7" spans="2:10" ht="15.75" customHeight="1">
      <c r="B7" s="53" t="s">
        <v>60</v>
      </c>
      <c r="C7" s="54"/>
      <c r="D7" s="55"/>
      <c r="E7" s="53" t="s">
        <v>283</v>
      </c>
      <c r="F7" s="54"/>
      <c r="G7" s="55"/>
      <c r="H7" s="53" t="s">
        <v>61</v>
      </c>
      <c r="I7" s="54"/>
      <c r="J7" s="55"/>
    </row>
    <row r="8" spans="1:10" ht="15.75" customHeight="1">
      <c r="A8" s="303"/>
      <c r="B8" s="114"/>
      <c r="C8" s="187"/>
      <c r="D8" s="188" t="s">
        <v>93</v>
      </c>
      <c r="E8" s="57"/>
      <c r="F8" s="58"/>
      <c r="G8" s="188" t="s">
        <v>93</v>
      </c>
      <c r="H8" s="57"/>
      <c r="I8" s="58"/>
      <c r="J8" s="188" t="s">
        <v>93</v>
      </c>
    </row>
    <row r="9" spans="1:10" ht="15.75" customHeight="1">
      <c r="A9" s="304" t="s">
        <v>118</v>
      </c>
      <c r="B9" s="60" t="s">
        <v>119</v>
      </c>
      <c r="C9" s="60" t="s">
        <v>120</v>
      </c>
      <c r="D9" s="60" t="s">
        <v>121</v>
      </c>
      <c r="E9" s="60" t="s">
        <v>119</v>
      </c>
      <c r="F9" s="60" t="s">
        <v>120</v>
      </c>
      <c r="G9" s="60" t="s">
        <v>121</v>
      </c>
      <c r="H9" s="60" t="s">
        <v>119</v>
      </c>
      <c r="I9" s="60" t="s">
        <v>120</v>
      </c>
      <c r="J9" s="60" t="s">
        <v>121</v>
      </c>
    </row>
    <row r="10" ht="4.5" customHeight="1">
      <c r="A10" s="61"/>
    </row>
    <row r="11" spans="1:10" ht="13.5" customHeight="1">
      <c r="A11" s="399" t="s">
        <v>339</v>
      </c>
      <c r="B11" s="374">
        <v>97339</v>
      </c>
      <c r="C11" s="270">
        <f>B11/'- 3 -'!D11</f>
        <v>0.008403443323398279</v>
      </c>
      <c r="D11" s="374">
        <f>B11/'- 7 -'!F11</f>
        <v>63.002588996763755</v>
      </c>
      <c r="E11" s="374">
        <v>0</v>
      </c>
      <c r="F11" s="270">
        <f>E11/'- 3 -'!D11</f>
        <v>0</v>
      </c>
      <c r="G11" s="374">
        <f>E11/'- 7 -'!F11</f>
        <v>0</v>
      </c>
      <c r="H11" s="374">
        <v>150082</v>
      </c>
      <c r="I11" s="270">
        <f>H11/'- 3 -'!D11</f>
        <v>0.012956837247786195</v>
      </c>
      <c r="J11" s="374">
        <f>H11/'- 7 -'!F11</f>
        <v>97.14045307443365</v>
      </c>
    </row>
    <row r="12" spans="1:10" ht="13.5" customHeight="1">
      <c r="A12" s="400" t="s">
        <v>340</v>
      </c>
      <c r="B12" s="373">
        <v>150864</v>
      </c>
      <c r="C12" s="271">
        <f>B12/'- 3 -'!D12</f>
        <v>0.007520867910868862</v>
      </c>
      <c r="D12" s="373">
        <f>B12/'- 7 -'!F12</f>
        <v>66.26724062198015</v>
      </c>
      <c r="E12" s="373">
        <v>4000</v>
      </c>
      <c r="F12" s="271">
        <f>E12/'- 3 -'!D12</f>
        <v>0.0001994078881872113</v>
      </c>
      <c r="G12" s="373">
        <f>E12/'- 7 -'!F12</f>
        <v>1.7570060616709129</v>
      </c>
      <c r="H12" s="373">
        <v>497207</v>
      </c>
      <c r="I12" s="271">
        <f>H12/'- 3 -'!D12</f>
        <v>0.024786749465474694</v>
      </c>
      <c r="J12" s="373">
        <f>H12/'- 7 -'!F12</f>
        <v>218.3989282263024</v>
      </c>
    </row>
    <row r="13" spans="1:10" ht="13.5" customHeight="1">
      <c r="A13" s="399" t="s">
        <v>341</v>
      </c>
      <c r="B13" s="374">
        <v>219800</v>
      </c>
      <c r="C13" s="270">
        <f>B13/'- 3 -'!D13</f>
        <v>0.004464757261832216</v>
      </c>
      <c r="D13" s="374">
        <f>B13/'- 7 -'!F13</f>
        <v>30.91855394570263</v>
      </c>
      <c r="E13" s="374">
        <v>140900</v>
      </c>
      <c r="F13" s="270">
        <f>E13/'- 3 -'!D13</f>
        <v>0.0028620759699370304</v>
      </c>
      <c r="G13" s="374">
        <f>E13/'- 7 -'!F13</f>
        <v>19.81994654663103</v>
      </c>
      <c r="H13" s="374">
        <v>872600</v>
      </c>
      <c r="I13" s="270">
        <f>H13/'- 3 -'!D13</f>
        <v>0.01772496445256957</v>
      </c>
      <c r="J13" s="374">
        <f>H13/'- 7 -'!F13</f>
        <v>122.74581516387677</v>
      </c>
    </row>
    <row r="14" spans="1:10" ht="13.5" customHeight="1">
      <c r="A14" s="400" t="s">
        <v>378</v>
      </c>
      <c r="B14" s="373">
        <v>247096</v>
      </c>
      <c r="C14" s="271">
        <f>B14/'- 3 -'!D14</f>
        <v>0.005552963556305771</v>
      </c>
      <c r="D14" s="373">
        <f>B14/'- 7 -'!F14</f>
        <v>56.882136279926335</v>
      </c>
      <c r="E14" s="373">
        <v>0</v>
      </c>
      <c r="F14" s="271">
        <f>E14/'- 3 -'!D14</f>
        <v>0</v>
      </c>
      <c r="G14" s="373">
        <f>E14/'- 7 -'!F14</f>
        <v>0</v>
      </c>
      <c r="H14" s="373">
        <v>549269</v>
      </c>
      <c r="I14" s="271">
        <f>H14/'- 3 -'!D14</f>
        <v>0.01234366699423914</v>
      </c>
      <c r="J14" s="373">
        <f>H14/'- 7 -'!F14</f>
        <v>126.44313996316758</v>
      </c>
    </row>
    <row r="15" spans="1:10" ht="13.5" customHeight="1">
      <c r="A15" s="399" t="s">
        <v>342</v>
      </c>
      <c r="B15" s="374">
        <v>136600</v>
      </c>
      <c r="C15" s="270">
        <f>B15/'- 3 -'!D15</f>
        <v>0.010122343264666153</v>
      </c>
      <c r="D15" s="374">
        <f>B15/'- 7 -'!F15</f>
        <v>83.47082187595478</v>
      </c>
      <c r="E15" s="374">
        <v>0</v>
      </c>
      <c r="F15" s="270">
        <f>E15/'- 3 -'!D15</f>
        <v>0</v>
      </c>
      <c r="G15" s="374">
        <f>E15/'- 7 -'!F15</f>
        <v>0</v>
      </c>
      <c r="H15" s="374">
        <v>182500</v>
      </c>
      <c r="I15" s="270">
        <f>H15/'- 3 -'!D15</f>
        <v>0.013523628446570811</v>
      </c>
      <c r="J15" s="374">
        <f>H15/'- 7 -'!F15</f>
        <v>111.51848457073022</v>
      </c>
    </row>
    <row r="16" spans="1:10" ht="13.5" customHeight="1">
      <c r="A16" s="400" t="s">
        <v>343</v>
      </c>
      <c r="B16" s="373">
        <v>119567</v>
      </c>
      <c r="C16" s="271">
        <f>B16/'- 3 -'!D16</f>
        <v>0.01091172252482623</v>
      </c>
      <c r="D16" s="373">
        <f>B16/'- 7 -'!F16</f>
        <v>87.33893352812272</v>
      </c>
      <c r="E16" s="373">
        <v>0</v>
      </c>
      <c r="F16" s="271">
        <f>E16/'- 3 -'!D16</f>
        <v>0</v>
      </c>
      <c r="G16" s="373">
        <f>E16/'- 7 -'!F16</f>
        <v>0</v>
      </c>
      <c r="H16" s="373">
        <v>88592</v>
      </c>
      <c r="I16" s="271">
        <f>H16/'- 3 -'!D16</f>
        <v>0.008084934153398556</v>
      </c>
      <c r="J16" s="373">
        <f>H16/'- 7 -'!F16</f>
        <v>64.71292914536157</v>
      </c>
    </row>
    <row r="17" spans="1:10" ht="13.5" customHeight="1">
      <c r="A17" s="399" t="s">
        <v>344</v>
      </c>
      <c r="B17" s="374">
        <v>99335</v>
      </c>
      <c r="C17" s="270">
        <f>B17/'- 3 -'!D17</f>
        <v>0.0077068045571898275</v>
      </c>
      <c r="D17" s="374">
        <f>B17/'- 7 -'!F17</f>
        <v>64.48231093800715</v>
      </c>
      <c r="E17" s="374">
        <v>0</v>
      </c>
      <c r="F17" s="270">
        <f>E17/'- 3 -'!D17</f>
        <v>0</v>
      </c>
      <c r="G17" s="374">
        <f>E17/'- 7 -'!F17</f>
        <v>0</v>
      </c>
      <c r="H17" s="374">
        <v>312460</v>
      </c>
      <c r="I17" s="270">
        <f>H17/'- 3 -'!D17</f>
        <v>0.024241890088483754</v>
      </c>
      <c r="J17" s="374">
        <f>H17/'- 7 -'!F17</f>
        <v>202.8302499188575</v>
      </c>
    </row>
    <row r="18" spans="1:10" ht="13.5" customHeight="1">
      <c r="A18" s="400" t="s">
        <v>345</v>
      </c>
      <c r="B18" s="373">
        <v>0</v>
      </c>
      <c r="C18" s="271">
        <f>B18/'- 3 -'!D18</f>
        <v>0</v>
      </c>
      <c r="D18" s="373">
        <f>B18/'- 7 -'!F18</f>
        <v>0</v>
      </c>
      <c r="E18" s="373">
        <v>0</v>
      </c>
      <c r="F18" s="271">
        <f>E18/'- 3 -'!D18</f>
        <v>0</v>
      </c>
      <c r="G18" s="373">
        <f>E18/'- 7 -'!F18</f>
        <v>0</v>
      </c>
      <c r="H18" s="373">
        <v>2011514</v>
      </c>
      <c r="I18" s="271">
        <f>H18/'- 3 -'!D18</f>
        <v>0.025332948696671364</v>
      </c>
      <c r="J18" s="373">
        <f>H18/'- 7 -'!F18</f>
        <v>333.1976147092927</v>
      </c>
    </row>
    <row r="19" spans="1:10" ht="13.5" customHeight="1">
      <c r="A19" s="399" t="s">
        <v>346</v>
      </c>
      <c r="B19" s="374">
        <v>107000</v>
      </c>
      <c r="C19" s="270">
        <f>B19/'- 3 -'!D19</f>
        <v>0.005464543665917207</v>
      </c>
      <c r="D19" s="374">
        <f>B19/'- 7 -'!F19</f>
        <v>35.08196721311475</v>
      </c>
      <c r="E19" s="374">
        <v>6300</v>
      </c>
      <c r="F19" s="270">
        <f>E19/'- 3 -'!D19</f>
        <v>0.00032174415976895707</v>
      </c>
      <c r="G19" s="374">
        <f>E19/'- 7 -'!F19</f>
        <v>2.0655737704918034</v>
      </c>
      <c r="H19" s="374">
        <v>307500</v>
      </c>
      <c r="I19" s="270">
        <f>H19/'- 3 -'!D19</f>
        <v>0.015704179226818143</v>
      </c>
      <c r="J19" s="374">
        <f>H19/'- 7 -'!F19</f>
        <v>100.81967213114754</v>
      </c>
    </row>
    <row r="20" spans="1:10" ht="13.5" customHeight="1">
      <c r="A20" s="400" t="s">
        <v>347</v>
      </c>
      <c r="B20" s="373">
        <v>228878</v>
      </c>
      <c r="C20" s="271">
        <f>B20/'- 3 -'!D20</f>
        <v>0.005890319784261293</v>
      </c>
      <c r="D20" s="373">
        <f>B20/'- 7 -'!F20</f>
        <v>35.35887532828673</v>
      </c>
      <c r="E20" s="373">
        <v>6000</v>
      </c>
      <c r="F20" s="271">
        <f>E20/'- 3 -'!D20</f>
        <v>0.00015441378684525272</v>
      </c>
      <c r="G20" s="373">
        <f>E20/'- 7 -'!F20</f>
        <v>0.9269272362119574</v>
      </c>
      <c r="H20" s="373">
        <v>498913</v>
      </c>
      <c r="I20" s="271">
        <f>H20/'- 3 -'!D20</f>
        <v>0.012839840939387595</v>
      </c>
      <c r="J20" s="373">
        <f>H20/'- 7 -'!F20</f>
        <v>77.07600803336938</v>
      </c>
    </row>
    <row r="21" spans="1:10" ht="13.5" customHeight="1">
      <c r="A21" s="399" t="s">
        <v>348</v>
      </c>
      <c r="B21" s="374">
        <v>105145</v>
      </c>
      <c r="C21" s="270">
        <f>B21/'- 3 -'!D21</f>
        <v>0.004206144903882119</v>
      </c>
      <c r="D21" s="374">
        <f>B21/'- 7 -'!F21</f>
        <v>31.770660220577128</v>
      </c>
      <c r="E21" s="374">
        <v>0</v>
      </c>
      <c r="F21" s="270">
        <f>E21/'- 3 -'!D21</f>
        <v>0</v>
      </c>
      <c r="G21" s="374">
        <f>E21/'- 7 -'!F21</f>
        <v>0</v>
      </c>
      <c r="H21" s="374">
        <v>357300</v>
      </c>
      <c r="I21" s="270">
        <f>H21/'- 3 -'!D21</f>
        <v>0.014293172040107289</v>
      </c>
      <c r="J21" s="374">
        <f>H21/'- 7 -'!F21</f>
        <v>107.96192778365312</v>
      </c>
    </row>
    <row r="22" spans="1:10" ht="13.5" customHeight="1">
      <c r="A22" s="400" t="s">
        <v>349</v>
      </c>
      <c r="B22" s="373">
        <v>96900</v>
      </c>
      <c r="C22" s="271">
        <f>B22/'- 3 -'!D22</f>
        <v>0.0075800089896246965</v>
      </c>
      <c r="D22" s="373">
        <f>B22/'- 7 -'!F22</f>
        <v>56.19020005798782</v>
      </c>
      <c r="E22" s="373">
        <v>0</v>
      </c>
      <c r="F22" s="271">
        <f>E22/'- 3 -'!D22</f>
        <v>0</v>
      </c>
      <c r="G22" s="373">
        <f>E22/'- 7 -'!F22</f>
        <v>0</v>
      </c>
      <c r="H22" s="373">
        <v>153980</v>
      </c>
      <c r="I22" s="271">
        <f>H22/'- 3 -'!D22</f>
        <v>0.01204509581240878</v>
      </c>
      <c r="J22" s="373">
        <f>H22/'- 7 -'!F22</f>
        <v>89.28964917367352</v>
      </c>
    </row>
    <row r="23" spans="1:10" ht="13.5" customHeight="1">
      <c r="A23" s="399" t="s">
        <v>350</v>
      </c>
      <c r="B23" s="374">
        <v>87889</v>
      </c>
      <c r="C23" s="270">
        <f>B23/'- 3 -'!D23</f>
        <v>0.00804986226967666</v>
      </c>
      <c r="D23" s="374">
        <f>B23/'- 7 -'!F23</f>
        <v>66.58257575757575</v>
      </c>
      <c r="E23" s="374">
        <v>0</v>
      </c>
      <c r="F23" s="270">
        <f>E23/'- 3 -'!D23</f>
        <v>0</v>
      </c>
      <c r="G23" s="374">
        <f>E23/'- 7 -'!F23</f>
        <v>0</v>
      </c>
      <c r="H23" s="374">
        <v>172000</v>
      </c>
      <c r="I23" s="270">
        <f>H23/'- 3 -'!D23</f>
        <v>0.015753692844205594</v>
      </c>
      <c r="J23" s="374">
        <f>H23/'- 7 -'!F23</f>
        <v>130.3030303030303</v>
      </c>
    </row>
    <row r="24" spans="1:10" ht="13.5" customHeight="1">
      <c r="A24" s="400" t="s">
        <v>351</v>
      </c>
      <c r="B24" s="373">
        <v>137875</v>
      </c>
      <c r="C24" s="271">
        <f>B24/'- 3 -'!D24</f>
        <v>0.00378095187297318</v>
      </c>
      <c r="D24" s="373">
        <f>B24/'- 7 -'!F24</f>
        <v>29.966311671375788</v>
      </c>
      <c r="E24" s="373">
        <v>10000</v>
      </c>
      <c r="F24" s="271">
        <f>E24/'- 3 -'!D24</f>
        <v>0.00027423041689742016</v>
      </c>
      <c r="G24" s="373">
        <f>E24/'- 7 -'!F24</f>
        <v>2.1734405564007826</v>
      </c>
      <c r="H24" s="373">
        <v>758280</v>
      </c>
      <c r="I24" s="271">
        <f>H24/'- 3 -'!D24</f>
        <v>0.020794344052497575</v>
      </c>
      <c r="J24" s="373">
        <f>H24/'- 7 -'!F24</f>
        <v>164.80765051075852</v>
      </c>
    </row>
    <row r="25" spans="1:10" ht="13.5" customHeight="1">
      <c r="A25" s="399" t="s">
        <v>352</v>
      </c>
      <c r="B25" s="374">
        <v>573495</v>
      </c>
      <c r="C25" s="270">
        <f>B25/'- 3 -'!D25</f>
        <v>0.004927313374896794</v>
      </c>
      <c r="D25" s="374">
        <f>B25/'- 7 -'!F25</f>
        <v>38.20371048862539</v>
      </c>
      <c r="E25" s="374">
        <v>170191</v>
      </c>
      <c r="F25" s="270">
        <f>E25/'- 3 -'!D25</f>
        <v>0.0014622348766546531</v>
      </c>
      <c r="G25" s="374">
        <f>E25/'- 7 -'!F25</f>
        <v>11.33737467941245</v>
      </c>
      <c r="H25" s="374">
        <v>2320418</v>
      </c>
      <c r="I25" s="270">
        <f>H25/'- 3 -'!D25</f>
        <v>0.019936401619458356</v>
      </c>
      <c r="J25" s="374">
        <f>H25/'- 7 -'!F25</f>
        <v>154.57602504746362</v>
      </c>
    </row>
    <row r="26" spans="1:10" ht="13.5" customHeight="1">
      <c r="A26" s="400" t="s">
        <v>353</v>
      </c>
      <c r="B26" s="373">
        <v>225328</v>
      </c>
      <c r="C26" s="271">
        <f>B26/'- 3 -'!D26</f>
        <v>0.008293535383359774</v>
      </c>
      <c r="D26" s="373">
        <f>B26/'- 7 -'!F26</f>
        <v>68.9498164014688</v>
      </c>
      <c r="E26" s="373">
        <v>6600</v>
      </c>
      <c r="F26" s="271">
        <f>E26/'- 3 -'!D26</f>
        <v>0.00024292291029155057</v>
      </c>
      <c r="G26" s="373">
        <f>E26/'- 7 -'!F26</f>
        <v>2.0195838433292534</v>
      </c>
      <c r="H26" s="373">
        <v>359076</v>
      </c>
      <c r="I26" s="271">
        <f>H26/'- 3 -'!D26</f>
        <v>0.013216331353916486</v>
      </c>
      <c r="J26" s="373">
        <f>H26/'- 7 -'!F26</f>
        <v>109.87637698898409</v>
      </c>
    </row>
    <row r="27" spans="1:10" ht="13.5" customHeight="1">
      <c r="A27" s="399" t="s">
        <v>354</v>
      </c>
      <c r="B27" s="374">
        <v>162898</v>
      </c>
      <c r="C27" s="270">
        <f>B27/'- 3 -'!D27</f>
        <v>0.005730064565148187</v>
      </c>
      <c r="D27" s="374">
        <f>B27/'- 7 -'!F27</f>
        <v>50.15332512315271</v>
      </c>
      <c r="E27" s="374">
        <v>0</v>
      </c>
      <c r="F27" s="270">
        <f>E27/'- 3 -'!D27</f>
        <v>0</v>
      </c>
      <c r="G27" s="374">
        <f>E27/'- 7 -'!F27</f>
        <v>0</v>
      </c>
      <c r="H27" s="374">
        <v>492639</v>
      </c>
      <c r="I27" s="270">
        <f>H27/'- 3 -'!D27</f>
        <v>0.017328962156134744</v>
      </c>
      <c r="J27" s="374">
        <f>H27/'- 7 -'!F27</f>
        <v>151.67456896551724</v>
      </c>
    </row>
    <row r="28" spans="1:10" ht="13.5" customHeight="1">
      <c r="A28" s="400" t="s">
        <v>355</v>
      </c>
      <c r="B28" s="373">
        <v>94050</v>
      </c>
      <c r="C28" s="271">
        <f>B28/'- 3 -'!D28</f>
        <v>0.0054345671755840754</v>
      </c>
      <c r="D28" s="373">
        <f>B28/'- 7 -'!F28</f>
        <v>46.20486366985998</v>
      </c>
      <c r="E28" s="373">
        <v>0</v>
      </c>
      <c r="F28" s="271">
        <f>E28/'- 3 -'!D28</f>
        <v>0</v>
      </c>
      <c r="G28" s="373">
        <f>E28/'- 7 -'!F28</f>
        <v>0</v>
      </c>
      <c r="H28" s="373">
        <v>241250</v>
      </c>
      <c r="I28" s="271">
        <f>H28/'- 3 -'!D28</f>
        <v>0.0139403437651213</v>
      </c>
      <c r="J28" s="373">
        <f>H28/'- 7 -'!F28</f>
        <v>118.52124785065095</v>
      </c>
    </row>
    <row r="29" spans="1:10" ht="13.5" customHeight="1">
      <c r="A29" s="399" t="s">
        <v>356</v>
      </c>
      <c r="B29" s="374">
        <v>615610</v>
      </c>
      <c r="C29" s="270">
        <f>B29/'- 3 -'!D29</f>
        <v>0.005665871306977931</v>
      </c>
      <c r="D29" s="374">
        <f>B29/'- 7 -'!F29</f>
        <v>46.97878510378511</v>
      </c>
      <c r="E29" s="374">
        <v>926542</v>
      </c>
      <c r="F29" s="270">
        <f>E29/'- 3 -'!D29</f>
        <v>0.00852758683664974</v>
      </c>
      <c r="G29" s="374">
        <f>E29/'- 7 -'!F29</f>
        <v>70.70680708180709</v>
      </c>
      <c r="H29" s="374">
        <v>1850932</v>
      </c>
      <c r="I29" s="270">
        <f>H29/'- 3 -'!D29</f>
        <v>0.017035367375395585</v>
      </c>
      <c r="J29" s="374">
        <f>H29/'- 7 -'!F29</f>
        <v>141.2493894993895</v>
      </c>
    </row>
    <row r="30" spans="1:10" ht="13.5" customHeight="1">
      <c r="A30" s="400" t="s">
        <v>357</v>
      </c>
      <c r="B30" s="373">
        <v>102117</v>
      </c>
      <c r="C30" s="271">
        <f>B30/'- 3 -'!D30</f>
        <v>0.009959338334084954</v>
      </c>
      <c r="D30" s="373">
        <f>B30/'- 7 -'!F30</f>
        <v>80.02899686520377</v>
      </c>
      <c r="E30" s="373">
        <v>0</v>
      </c>
      <c r="F30" s="271">
        <f>E30/'- 3 -'!D30</f>
        <v>0</v>
      </c>
      <c r="G30" s="373">
        <f>E30/'- 7 -'!F30</f>
        <v>0</v>
      </c>
      <c r="H30" s="373">
        <v>217309</v>
      </c>
      <c r="I30" s="271">
        <f>H30/'- 3 -'!D30</f>
        <v>0.021193864430424585</v>
      </c>
      <c r="J30" s="373">
        <f>H30/'- 7 -'!F30</f>
        <v>170.3048589341693</v>
      </c>
    </row>
    <row r="31" spans="1:10" ht="13.5" customHeight="1">
      <c r="A31" s="399" t="s">
        <v>358</v>
      </c>
      <c r="B31" s="374">
        <v>98827</v>
      </c>
      <c r="C31" s="270">
        <f>B31/'- 3 -'!D31</f>
        <v>0.003986239131592237</v>
      </c>
      <c r="D31" s="374">
        <f>B31/'- 7 -'!F31</f>
        <v>29.042847067121194</v>
      </c>
      <c r="E31" s="374">
        <v>6000</v>
      </c>
      <c r="F31" s="270">
        <f>E31/'- 3 -'!D31</f>
        <v>0.00024201316228918636</v>
      </c>
      <c r="G31" s="374">
        <f>E31/'- 7 -'!F31</f>
        <v>1.7632537909956505</v>
      </c>
      <c r="H31" s="374">
        <v>451637</v>
      </c>
      <c r="I31" s="270">
        <f>H31/'- 3 -'!D31</f>
        <v>0.018217016429466878</v>
      </c>
      <c r="J31" s="374">
        <f>H31/'- 7 -'!F31</f>
        <v>132.72510873398377</v>
      </c>
    </row>
    <row r="32" spans="1:10" ht="13.5" customHeight="1">
      <c r="A32" s="400" t="s">
        <v>359</v>
      </c>
      <c r="B32" s="373">
        <v>102865</v>
      </c>
      <c r="C32" s="271">
        <f>B32/'- 3 -'!D32</f>
        <v>0.005219449791394527</v>
      </c>
      <c r="D32" s="373">
        <f>B32/'- 7 -'!F32</f>
        <v>44.675352877307276</v>
      </c>
      <c r="E32" s="373">
        <v>4000</v>
      </c>
      <c r="F32" s="271">
        <f>E32/'- 3 -'!D32</f>
        <v>0.00020296309887306768</v>
      </c>
      <c r="G32" s="373">
        <f>E32/'- 7 -'!F32</f>
        <v>1.737242128121607</v>
      </c>
      <c r="H32" s="373">
        <v>244345</v>
      </c>
      <c r="I32" s="271">
        <f>H32/'- 3 -'!D32</f>
        <v>0.01239825459853493</v>
      </c>
      <c r="J32" s="373">
        <f>H32/'- 7 -'!F32</f>
        <v>106.1216069489685</v>
      </c>
    </row>
    <row r="33" spans="1:10" ht="13.5" customHeight="1">
      <c r="A33" s="399" t="s">
        <v>360</v>
      </c>
      <c r="B33" s="374">
        <v>163000</v>
      </c>
      <c r="C33" s="270">
        <f>B33/'- 3 -'!D33</f>
        <v>0.00753029442065241</v>
      </c>
      <c r="D33" s="374">
        <f>B33/'- 7 -'!F33</f>
        <v>68.58826004628655</v>
      </c>
      <c r="E33" s="374">
        <v>0</v>
      </c>
      <c r="F33" s="270">
        <f>E33/'- 3 -'!D33</f>
        <v>0</v>
      </c>
      <c r="G33" s="374">
        <f>E33/'- 7 -'!F33</f>
        <v>0</v>
      </c>
      <c r="H33" s="374">
        <v>279100</v>
      </c>
      <c r="I33" s="270">
        <f>H33/'- 3 -'!D33</f>
        <v>0.012893896765669249</v>
      </c>
      <c r="J33" s="374">
        <f>H33/'- 7 -'!F33</f>
        <v>117.44161582158637</v>
      </c>
    </row>
    <row r="34" spans="1:10" ht="13.5" customHeight="1">
      <c r="A34" s="400" t="s">
        <v>361</v>
      </c>
      <c r="B34" s="373">
        <v>158736</v>
      </c>
      <c r="C34" s="271">
        <f>B34/'- 3 -'!D34</f>
        <v>0.00883704969381863</v>
      </c>
      <c r="D34" s="373">
        <f>B34/'- 7 -'!F34</f>
        <v>71.84249830278344</v>
      </c>
      <c r="E34" s="373">
        <v>0</v>
      </c>
      <c r="F34" s="271">
        <f>E34/'- 3 -'!D34</f>
        <v>0</v>
      </c>
      <c r="G34" s="373">
        <f>E34/'- 7 -'!F34</f>
        <v>0</v>
      </c>
      <c r="H34" s="373">
        <v>211541</v>
      </c>
      <c r="I34" s="271">
        <f>H34/'- 3 -'!D34</f>
        <v>0.011776776089104468</v>
      </c>
      <c r="J34" s="373">
        <f>H34/'- 7 -'!F34</f>
        <v>95.74157049106132</v>
      </c>
    </row>
    <row r="35" spans="1:10" ht="13.5" customHeight="1">
      <c r="A35" s="399" t="s">
        <v>362</v>
      </c>
      <c r="B35" s="374">
        <v>473400</v>
      </c>
      <c r="C35" s="270">
        <f>B35/'- 3 -'!D35</f>
        <v>0.003632551529055578</v>
      </c>
      <c r="D35" s="374">
        <f>B35/'- 7 -'!F35</f>
        <v>27.173320322589902</v>
      </c>
      <c r="E35" s="374">
        <v>0</v>
      </c>
      <c r="F35" s="270">
        <f>E35/'- 3 -'!D35</f>
        <v>0</v>
      </c>
      <c r="G35" s="374">
        <f>E35/'- 7 -'!F35</f>
        <v>0</v>
      </c>
      <c r="H35" s="374">
        <v>2095135</v>
      </c>
      <c r="I35" s="270">
        <f>H35/'- 3 -'!D35</f>
        <v>0.016076649446193195</v>
      </c>
      <c r="J35" s="374">
        <f>H35/'- 7 -'!F35</f>
        <v>120.2614585426054</v>
      </c>
    </row>
    <row r="36" spans="1:10" ht="13.5" customHeight="1">
      <c r="A36" s="400" t="s">
        <v>363</v>
      </c>
      <c r="B36" s="373">
        <v>133775</v>
      </c>
      <c r="C36" s="271">
        <f>B36/'- 3 -'!D36</f>
        <v>0.00804400375216471</v>
      </c>
      <c r="D36" s="373">
        <f>B36/'- 7 -'!F36</f>
        <v>64.95508618596747</v>
      </c>
      <c r="E36" s="373">
        <v>0</v>
      </c>
      <c r="F36" s="271">
        <f>E36/'- 3 -'!D36</f>
        <v>0</v>
      </c>
      <c r="G36" s="373">
        <f>E36/'- 7 -'!F36</f>
        <v>0</v>
      </c>
      <c r="H36" s="373">
        <v>143150</v>
      </c>
      <c r="I36" s="271">
        <f>H36/'- 3 -'!D36</f>
        <v>0.00860773042139696</v>
      </c>
      <c r="J36" s="373">
        <f>H36/'- 7 -'!F36</f>
        <v>69.50716193250788</v>
      </c>
    </row>
    <row r="37" spans="1:10" ht="13.5" customHeight="1">
      <c r="A37" s="399" t="s">
        <v>364</v>
      </c>
      <c r="B37" s="374">
        <v>154347</v>
      </c>
      <c r="C37" s="270">
        <f>B37/'- 3 -'!D37</f>
        <v>0.0060395148072138445</v>
      </c>
      <c r="D37" s="374">
        <f>B37/'- 7 -'!F37</f>
        <v>47.68211306765524</v>
      </c>
      <c r="E37" s="374">
        <v>0</v>
      </c>
      <c r="F37" s="270">
        <f>E37/'- 3 -'!D37</f>
        <v>0</v>
      </c>
      <c r="G37" s="374">
        <f>E37/'- 7 -'!F37</f>
        <v>0</v>
      </c>
      <c r="H37" s="374">
        <v>363478</v>
      </c>
      <c r="I37" s="270">
        <f>H37/'- 3 -'!D37</f>
        <v>0.014222697966895851</v>
      </c>
      <c r="J37" s="374">
        <f>H37/'- 7 -'!F37</f>
        <v>112.28853877046649</v>
      </c>
    </row>
    <row r="38" spans="1:10" ht="13.5" customHeight="1">
      <c r="A38" s="400" t="s">
        <v>365</v>
      </c>
      <c r="B38" s="373">
        <v>237337</v>
      </c>
      <c r="C38" s="271">
        <f>B38/'- 3 -'!D38</f>
        <v>0.0035578187330353507</v>
      </c>
      <c r="D38" s="373">
        <f>B38/'- 7 -'!F38</f>
        <v>27.703630208941288</v>
      </c>
      <c r="E38" s="373">
        <v>0</v>
      </c>
      <c r="F38" s="271">
        <f>E38/'- 3 -'!D38</f>
        <v>0</v>
      </c>
      <c r="G38" s="373">
        <f>E38/'- 7 -'!F38</f>
        <v>0</v>
      </c>
      <c r="H38" s="373">
        <v>1044584</v>
      </c>
      <c r="I38" s="271">
        <f>H38/'- 3 -'!D38</f>
        <v>0.01565891758735047</v>
      </c>
      <c r="J38" s="373">
        <f>H38/'- 7 -'!F38</f>
        <v>121.9311310843936</v>
      </c>
    </row>
    <row r="39" spans="1:10" ht="13.5" customHeight="1">
      <c r="A39" s="399" t="s">
        <v>366</v>
      </c>
      <c r="B39" s="374">
        <v>108700</v>
      </c>
      <c r="C39" s="270">
        <f>B39/'- 3 -'!D39</f>
        <v>0.0070818493699108575</v>
      </c>
      <c r="D39" s="374">
        <f>B39/'- 7 -'!F39</f>
        <v>61.708770933863185</v>
      </c>
      <c r="E39" s="374">
        <v>7600</v>
      </c>
      <c r="F39" s="270">
        <f>E39/'- 3 -'!D39</f>
        <v>0.0004951431022200783</v>
      </c>
      <c r="G39" s="374">
        <f>E39/'- 7 -'!F39</f>
        <v>4.314504683508374</v>
      </c>
      <c r="H39" s="374">
        <v>217000</v>
      </c>
      <c r="I39" s="270">
        <f>H39/'- 3 -'!D39</f>
        <v>0.014137638576546974</v>
      </c>
      <c r="J39" s="374">
        <f>H39/'- 7 -'!F39</f>
        <v>123.19046267385751</v>
      </c>
    </row>
    <row r="40" spans="1:10" ht="13.5" customHeight="1">
      <c r="A40" s="400" t="s">
        <v>367</v>
      </c>
      <c r="B40" s="373">
        <v>313645</v>
      </c>
      <c r="C40" s="271">
        <f>B40/'- 3 -'!D40</f>
        <v>0.004467815735189789</v>
      </c>
      <c r="D40" s="373">
        <f>B40/'- 7 -'!F40</f>
        <v>35.73495667074552</v>
      </c>
      <c r="E40" s="373">
        <v>185598</v>
      </c>
      <c r="F40" s="271">
        <f>E40/'- 3 -'!D40</f>
        <v>0.0026438096090157805</v>
      </c>
      <c r="G40" s="373">
        <f>E40/'- 7 -'!F40</f>
        <v>21.14599782613154</v>
      </c>
      <c r="H40" s="373">
        <v>1465025</v>
      </c>
      <c r="I40" s="271">
        <f>H40/'- 3 -'!D40</f>
        <v>0.0208690135262683</v>
      </c>
      <c r="J40" s="373">
        <f>H40/'- 7 -'!F40</f>
        <v>166.91675268714297</v>
      </c>
    </row>
    <row r="41" spans="1:10" ht="13.5" customHeight="1">
      <c r="A41" s="399" t="s">
        <v>368</v>
      </c>
      <c r="B41" s="374">
        <v>148802</v>
      </c>
      <c r="C41" s="270">
        <f>B41/'- 3 -'!D41</f>
        <v>0.003613070329629719</v>
      </c>
      <c r="D41" s="374">
        <f>B41/'- 7 -'!F41</f>
        <v>32.44715415243852</v>
      </c>
      <c r="E41" s="374">
        <v>223482</v>
      </c>
      <c r="F41" s="270">
        <f>E41/'- 3 -'!D41</f>
        <v>0.005426379910258658</v>
      </c>
      <c r="G41" s="374">
        <f>E41/'- 7 -'!F41</f>
        <v>48.73156882498398</v>
      </c>
      <c r="H41" s="374">
        <v>570737</v>
      </c>
      <c r="I41" s="270">
        <f>H41/'- 3 -'!D41</f>
        <v>0.013858099492761367</v>
      </c>
      <c r="J41" s="374">
        <f>H41/'- 7 -'!F41</f>
        <v>124.45257066101468</v>
      </c>
    </row>
    <row r="42" spans="1:10" ht="13.5" customHeight="1">
      <c r="A42" s="400" t="s">
        <v>369</v>
      </c>
      <c r="B42" s="373">
        <v>116324</v>
      </c>
      <c r="C42" s="271">
        <f>B42/'- 3 -'!D42</f>
        <v>0.007483837313713899</v>
      </c>
      <c r="D42" s="373">
        <f>B42/'- 7 -'!F42</f>
        <v>63.73917808219178</v>
      </c>
      <c r="E42" s="373">
        <v>0</v>
      </c>
      <c r="F42" s="271">
        <f>E42/'- 3 -'!D42</f>
        <v>0</v>
      </c>
      <c r="G42" s="373">
        <f>E42/'- 7 -'!F42</f>
        <v>0</v>
      </c>
      <c r="H42" s="373">
        <v>210623</v>
      </c>
      <c r="I42" s="271">
        <f>H42/'- 3 -'!D42</f>
        <v>0.013550671112808728</v>
      </c>
      <c r="J42" s="373">
        <f>H42/'- 7 -'!F42</f>
        <v>115.40986301369863</v>
      </c>
    </row>
    <row r="43" spans="1:10" ht="13.5" customHeight="1">
      <c r="A43" s="399" t="s">
        <v>370</v>
      </c>
      <c r="B43" s="374">
        <v>106281</v>
      </c>
      <c r="C43" s="270">
        <f>B43/'- 3 -'!D43</f>
        <v>0.01160451807636723</v>
      </c>
      <c r="D43" s="374">
        <f>B43/'- 7 -'!F43</f>
        <v>90.60613810741688</v>
      </c>
      <c r="E43" s="374">
        <v>2000</v>
      </c>
      <c r="F43" s="270">
        <f>E43/'- 3 -'!D43</f>
        <v>0.00021837427341419877</v>
      </c>
      <c r="G43" s="374">
        <f>E43/'- 7 -'!F43</f>
        <v>1.7050298380221653</v>
      </c>
      <c r="H43" s="374">
        <v>130278</v>
      </c>
      <c r="I43" s="270">
        <f>H43/'- 3 -'!D43</f>
        <v>0.014224681795927495</v>
      </c>
      <c r="J43" s="374">
        <f>H43/'- 7 -'!F43</f>
        <v>111.06393861892583</v>
      </c>
    </row>
    <row r="44" spans="1:10" ht="13.5" customHeight="1">
      <c r="A44" s="400" t="s">
        <v>371</v>
      </c>
      <c r="B44" s="373">
        <v>89045</v>
      </c>
      <c r="C44" s="271">
        <f>B44/'- 3 -'!D44</f>
        <v>0.012559050598115176</v>
      </c>
      <c r="D44" s="373">
        <f>B44/'- 7 -'!F44</f>
        <v>110.54624456859094</v>
      </c>
      <c r="E44" s="373">
        <v>0</v>
      </c>
      <c r="F44" s="271">
        <f>E44/'- 3 -'!D44</f>
        <v>0</v>
      </c>
      <c r="G44" s="373">
        <f>E44/'- 7 -'!F44</f>
        <v>0</v>
      </c>
      <c r="H44" s="373">
        <v>77406</v>
      </c>
      <c r="I44" s="271">
        <f>H44/'- 3 -'!D44</f>
        <v>0.010917467242379733</v>
      </c>
      <c r="J44" s="373">
        <f>H44/'- 7 -'!F44</f>
        <v>96.09683426443203</v>
      </c>
    </row>
    <row r="45" spans="1:10" ht="13.5" customHeight="1">
      <c r="A45" s="399" t="s">
        <v>372</v>
      </c>
      <c r="B45" s="374">
        <v>69028</v>
      </c>
      <c r="C45" s="270">
        <f>B45/'- 3 -'!D45</f>
        <v>0.006518709180748371</v>
      </c>
      <c r="D45" s="374">
        <f>B45/'- 7 -'!F45</f>
        <v>48.13668061366806</v>
      </c>
      <c r="E45" s="374">
        <v>0</v>
      </c>
      <c r="F45" s="270">
        <f>E45/'- 3 -'!D45</f>
        <v>0</v>
      </c>
      <c r="G45" s="374">
        <f>E45/'- 7 -'!F45</f>
        <v>0</v>
      </c>
      <c r="H45" s="374">
        <v>123981</v>
      </c>
      <c r="I45" s="270">
        <f>H45/'- 3 -'!D45</f>
        <v>0.011708235541205942</v>
      </c>
      <c r="J45" s="374">
        <f>H45/'- 7 -'!F45</f>
        <v>86.4581589958159</v>
      </c>
    </row>
    <row r="46" spans="1:10" ht="13.5" customHeight="1">
      <c r="A46" s="400" t="s">
        <v>373</v>
      </c>
      <c r="B46" s="373">
        <v>1631100</v>
      </c>
      <c r="C46" s="271">
        <f>B46/'- 3 -'!D46</f>
        <v>0.006058964860901233</v>
      </c>
      <c r="D46" s="373">
        <f>B46/'- 7 -'!F46</f>
        <v>52.04032798391985</v>
      </c>
      <c r="E46" s="373">
        <v>90600</v>
      </c>
      <c r="F46" s="271">
        <f>E46/'- 3 -'!D46</f>
        <v>0.0003365472481133295</v>
      </c>
      <c r="G46" s="373">
        <f>E46/'- 7 -'!F46</f>
        <v>2.890597581597167</v>
      </c>
      <c r="H46" s="373">
        <v>7263700</v>
      </c>
      <c r="I46" s="271">
        <f>H46/'- 3 -'!D46</f>
        <v>0.026982099846807852</v>
      </c>
      <c r="J46" s="373">
        <f>H46/'- 7 -'!F46</f>
        <v>231.74871582171457</v>
      </c>
    </row>
    <row r="47" spans="1:10" ht="13.5" customHeight="1">
      <c r="A47" s="399" t="s">
        <v>377</v>
      </c>
      <c r="B47" s="374">
        <v>0</v>
      </c>
      <c r="C47" s="270">
        <f>B47/'- 3 -'!D47</f>
        <v>0</v>
      </c>
      <c r="D47" s="374">
        <f>B47/'- 7 -'!F47</f>
        <v>0</v>
      </c>
      <c r="E47" s="374">
        <v>0</v>
      </c>
      <c r="F47" s="270">
        <f>E47/'- 3 -'!D47</f>
        <v>0</v>
      </c>
      <c r="G47" s="374">
        <f>E47/'- 7 -'!F47</f>
        <v>0</v>
      </c>
      <c r="H47" s="374">
        <v>0</v>
      </c>
      <c r="I47" s="270">
        <f>H47/'- 3 -'!D47</f>
        <v>0</v>
      </c>
      <c r="J47" s="374">
        <f>H47/'- 7 -'!F47</f>
        <v>0</v>
      </c>
    </row>
    <row r="48" spans="1:10" ht="4.5" customHeight="1">
      <c r="A48" s="401"/>
      <c r="B48" s="312"/>
      <c r="C48" s="159"/>
      <c r="D48" s="312"/>
      <c r="E48" s="312"/>
      <c r="F48" s="159"/>
      <c r="G48" s="312"/>
      <c r="H48" s="312"/>
      <c r="I48" s="159"/>
      <c r="J48" s="312"/>
    </row>
    <row r="49" spans="1:10" ht="13.5" customHeight="1">
      <c r="A49" s="395" t="s">
        <v>374</v>
      </c>
      <c r="B49" s="375">
        <f>SUM(B11:B47)</f>
        <v>7712998</v>
      </c>
      <c r="C49" s="79">
        <f>B49/'- 3 -'!D49</f>
        <v>0.005278142311652958</v>
      </c>
      <c r="D49" s="375">
        <f>B49/'- 7 -'!F49</f>
        <v>43.28139377683764</v>
      </c>
      <c r="E49" s="375">
        <f>SUM(E11:E47)</f>
        <v>1789813</v>
      </c>
      <c r="F49" s="79">
        <f>E49/'- 3 -'!D49</f>
        <v>0.0012248010080187386</v>
      </c>
      <c r="G49" s="375">
        <f>E49/'- 7 -'!F49</f>
        <v>10.043513720592577</v>
      </c>
      <c r="H49" s="375">
        <f>SUM(H11:H47)</f>
        <v>27285541</v>
      </c>
      <c r="I49" s="79">
        <f>H49/'- 3 -'!D49</f>
        <v>0.01867198311842445</v>
      </c>
      <c r="J49" s="375">
        <f>H49/'- 7 -'!F49</f>
        <v>153.11247901724442</v>
      </c>
    </row>
    <row r="50" spans="1:10" ht="4.5" customHeight="1">
      <c r="A50" s="401" t="s">
        <v>21</v>
      </c>
      <c r="B50" s="312"/>
      <c r="C50" s="159"/>
      <c r="D50" s="312"/>
      <c r="E50" s="312"/>
      <c r="F50" s="159"/>
      <c r="G50" s="9"/>
      <c r="H50" s="312"/>
      <c r="I50" s="159"/>
      <c r="J50" s="312"/>
    </row>
    <row r="51" spans="1:10" ht="13.5" customHeight="1">
      <c r="A51" s="400" t="s">
        <v>375</v>
      </c>
      <c r="B51" s="373">
        <v>0</v>
      </c>
      <c r="C51" s="271">
        <f>B51/'- 3 -'!D51</f>
        <v>0</v>
      </c>
      <c r="D51" s="373">
        <f>B51/'- 7 -'!F51</f>
        <v>0</v>
      </c>
      <c r="E51" s="373">
        <v>0</v>
      </c>
      <c r="F51" s="271">
        <f>E51/'- 3 -'!D51</f>
        <v>0</v>
      </c>
      <c r="G51" s="8">
        <f>E51/'- 7 -'!F51</f>
        <v>0</v>
      </c>
      <c r="H51" s="373">
        <v>45000</v>
      </c>
      <c r="I51" s="271">
        <f>H51/'- 3 -'!D51</f>
        <v>0.03078324898723111</v>
      </c>
      <c r="J51" s="373">
        <f>H51/'- 7 -'!F51</f>
        <v>316.90140845070425</v>
      </c>
    </row>
    <row r="52" spans="1:10" ht="13.5" customHeight="1">
      <c r="A52" s="399" t="s">
        <v>376</v>
      </c>
      <c r="B52" s="374">
        <v>35037</v>
      </c>
      <c r="C52" s="270">
        <f>B52/'- 3 -'!D52</f>
        <v>0.014213130016246706</v>
      </c>
      <c r="D52" s="374">
        <f>B52/'- 7 -'!F52</f>
        <v>146.59832635983264</v>
      </c>
      <c r="E52" s="374">
        <v>0</v>
      </c>
      <c r="F52" s="270">
        <f>E52/'- 3 -'!D52</f>
        <v>0</v>
      </c>
      <c r="G52" s="7">
        <f>E52/'- 7 -'!F52</f>
        <v>0</v>
      </c>
      <c r="H52" s="374">
        <v>33000</v>
      </c>
      <c r="I52" s="270">
        <f>H52/'- 3 -'!D52</f>
        <v>0.013386799398811008</v>
      </c>
      <c r="J52" s="374">
        <f>H52/'- 7 -'!F52</f>
        <v>138.0753138075314</v>
      </c>
    </row>
    <row r="53" spans="1:10" ht="49.5" customHeight="1">
      <c r="A53" s="314"/>
      <c r="B53" s="314"/>
      <c r="C53" s="314"/>
      <c r="D53" s="314"/>
      <c r="E53" s="314"/>
      <c r="F53" s="314"/>
      <c r="G53" s="314"/>
      <c r="H53" s="314"/>
      <c r="I53" s="314"/>
      <c r="J53" s="314"/>
    </row>
    <row r="54" spans="1:10" ht="15" customHeight="1">
      <c r="A54" s="198" t="s">
        <v>546</v>
      </c>
      <c r="B54" s="10"/>
      <c r="C54" s="103"/>
      <c r="D54" s="136"/>
      <c r="E54" s="136"/>
      <c r="F54" s="136"/>
      <c r="G54" s="136"/>
      <c r="H54" s="136"/>
      <c r="I54" s="136"/>
      <c r="J54" s="136"/>
    </row>
    <row r="55" spans="1:10" ht="14.25" customHeight="1">
      <c r="A55" s="3"/>
      <c r="C55" s="103"/>
      <c r="D55" s="136"/>
      <c r="E55" s="136"/>
      <c r="F55" s="136"/>
      <c r="G55" s="136"/>
      <c r="H55" s="136"/>
      <c r="I55" s="136"/>
      <c r="J55" s="136"/>
    </row>
    <row r="56" spans="1:10" ht="14.25" customHeight="1">
      <c r="A56" s="3"/>
      <c r="C56" s="103"/>
      <c r="D56" s="136"/>
      <c r="E56" s="199"/>
      <c r="F56" s="136"/>
      <c r="G56" s="136"/>
      <c r="H56" s="136"/>
      <c r="I56" s="136"/>
      <c r="J56" s="136"/>
    </row>
    <row r="57" spans="1:10" ht="14.25" customHeight="1">
      <c r="A57" s="3"/>
      <c r="C57" s="103"/>
      <c r="D57" s="136"/>
      <c r="E57" s="199"/>
      <c r="F57" s="136"/>
      <c r="G57" s="136"/>
      <c r="H57" s="136"/>
      <c r="I57" s="136"/>
      <c r="J57" s="136"/>
    </row>
    <row r="58" spans="1:10" ht="14.25" customHeight="1">
      <c r="A58" s="3"/>
      <c r="C58" s="103"/>
      <c r="D58" s="136"/>
      <c r="E58" s="199"/>
      <c r="F58" s="136"/>
      <c r="G58" s="136"/>
      <c r="H58" s="136"/>
      <c r="I58" s="136"/>
      <c r="J58" s="136"/>
    </row>
    <row r="59" ht="14.25" customHeight="1"/>
    <row r="60" ht="14.25"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Roman,Bold"&amp;11&amp;A</oddHeader>
  </headerFooter>
</worksheet>
</file>

<file path=xl/worksheets/sheet18.xml><?xml version="1.0" encoding="utf-8"?>
<worksheet xmlns="http://schemas.openxmlformats.org/spreadsheetml/2006/main" xmlns:r="http://schemas.openxmlformats.org/officeDocument/2006/relationships">
  <sheetPr codeName="Sheet17">
    <pageSetUpPr fitToPage="1"/>
  </sheetPr>
  <dimension ref="A1:J58"/>
  <sheetViews>
    <sheetView showGridLines="0" showZeros="0" workbookViewId="0" topLeftCell="A1">
      <selection activeCell="A1" sqref="A1"/>
    </sheetView>
  </sheetViews>
  <sheetFormatPr defaultColWidth="15.83203125" defaultRowHeight="12"/>
  <cols>
    <col min="1" max="1" width="31.83203125" style="66" customWidth="1"/>
    <col min="2" max="2" width="16.83203125" style="66" customWidth="1"/>
    <col min="3" max="3" width="7.83203125" style="66" customWidth="1"/>
    <col min="4" max="4" width="9.83203125" style="66" customWidth="1"/>
    <col min="5" max="5" width="16.83203125" style="66" customWidth="1"/>
    <col min="6" max="6" width="7.83203125" style="66" customWidth="1"/>
    <col min="7" max="7" width="9.83203125" style="66" customWidth="1"/>
    <col min="8" max="8" width="15.83203125" style="66" customWidth="1"/>
    <col min="9" max="9" width="7.83203125" style="66" customWidth="1"/>
    <col min="10" max="10" width="9.83203125" style="66" customWidth="1"/>
    <col min="11" max="16384" width="15.83203125" style="66" customWidth="1"/>
  </cols>
  <sheetData>
    <row r="1" spans="1:10" ht="6.75" customHeight="1">
      <c r="A1" s="64"/>
      <c r="B1" s="114"/>
      <c r="C1" s="114"/>
      <c r="D1" s="114"/>
      <c r="E1" s="114"/>
      <c r="F1" s="114"/>
      <c r="G1" s="114"/>
      <c r="H1" s="114"/>
      <c r="I1" s="114"/>
      <c r="J1" s="114"/>
    </row>
    <row r="2" spans="1:10" ht="15.75" customHeight="1">
      <c r="A2" s="330"/>
      <c r="B2" s="372" t="s">
        <v>18</v>
      </c>
      <c r="C2" s="161"/>
      <c r="D2" s="161"/>
      <c r="E2" s="161"/>
      <c r="F2" s="161"/>
      <c r="G2" s="161"/>
      <c r="H2" s="175"/>
      <c r="I2" s="175"/>
      <c r="J2" s="333" t="s">
        <v>301</v>
      </c>
    </row>
    <row r="3" spans="1:10" ht="15.75" customHeight="1">
      <c r="A3" s="331"/>
      <c r="B3" s="507" t="s">
        <v>564</v>
      </c>
      <c r="C3" s="164"/>
      <c r="D3" s="164"/>
      <c r="E3" s="164"/>
      <c r="F3" s="164"/>
      <c r="G3" s="164"/>
      <c r="H3" s="176"/>
      <c r="I3" s="176"/>
      <c r="J3" s="179"/>
    </row>
    <row r="4" spans="2:10" ht="15.75" customHeight="1">
      <c r="B4" s="114"/>
      <c r="C4" s="114"/>
      <c r="D4" s="114"/>
      <c r="E4" s="114"/>
      <c r="F4" s="114"/>
      <c r="G4" s="114"/>
      <c r="H4" s="114"/>
      <c r="I4" s="114"/>
      <c r="J4" s="114"/>
    </row>
    <row r="5" spans="2:10" ht="15.75" customHeight="1">
      <c r="B5" s="261" t="s">
        <v>233</v>
      </c>
      <c r="C5" s="125"/>
      <c r="D5" s="190"/>
      <c r="E5" s="190"/>
      <c r="F5" s="190"/>
      <c r="G5" s="190"/>
      <c r="H5" s="190"/>
      <c r="I5" s="190"/>
      <c r="J5" s="191"/>
    </row>
    <row r="6" spans="2:10" ht="15.75" customHeight="1">
      <c r="B6" s="52" t="s">
        <v>35</v>
      </c>
      <c r="C6" s="50"/>
      <c r="D6" s="51"/>
      <c r="E6" s="52" t="s">
        <v>240</v>
      </c>
      <c r="F6" s="50"/>
      <c r="G6" s="51"/>
      <c r="H6" s="52" t="s">
        <v>231</v>
      </c>
      <c r="I6" s="50"/>
      <c r="J6" s="51"/>
    </row>
    <row r="7" spans="2:10" ht="15.75" customHeight="1">
      <c r="B7" s="53" t="s">
        <v>62</v>
      </c>
      <c r="C7" s="54"/>
      <c r="D7" s="55"/>
      <c r="E7" s="53" t="s">
        <v>239</v>
      </c>
      <c r="F7" s="54"/>
      <c r="G7" s="55"/>
      <c r="H7" s="53" t="s">
        <v>190</v>
      </c>
      <c r="I7" s="54"/>
      <c r="J7" s="55"/>
    </row>
    <row r="8" spans="1:10" ht="15.75" customHeight="1">
      <c r="A8" s="303"/>
      <c r="B8" s="57"/>
      <c r="C8" s="187"/>
      <c r="D8" s="188" t="s">
        <v>93</v>
      </c>
      <c r="E8" s="57"/>
      <c r="F8" s="58"/>
      <c r="G8" s="188" t="s">
        <v>93</v>
      </c>
      <c r="H8" s="57"/>
      <c r="I8" s="58"/>
      <c r="J8" s="188" t="s">
        <v>93</v>
      </c>
    </row>
    <row r="9" spans="1:10" ht="15.75" customHeight="1">
      <c r="A9" s="304" t="s">
        <v>118</v>
      </c>
      <c r="B9" s="60" t="s">
        <v>119</v>
      </c>
      <c r="C9" s="60" t="s">
        <v>120</v>
      </c>
      <c r="D9" s="60" t="s">
        <v>121</v>
      </c>
      <c r="E9" s="60" t="s">
        <v>119</v>
      </c>
      <c r="F9" s="60" t="s">
        <v>120</v>
      </c>
      <c r="G9" s="60" t="s">
        <v>121</v>
      </c>
      <c r="H9" s="60" t="s">
        <v>119</v>
      </c>
      <c r="I9" s="60" t="s">
        <v>120</v>
      </c>
      <c r="J9" s="60" t="s">
        <v>121</v>
      </c>
    </row>
    <row r="10" ht="4.5" customHeight="1">
      <c r="A10" s="61"/>
    </row>
    <row r="11" spans="1:10" ht="13.5" customHeight="1">
      <c r="A11" s="399" t="s">
        <v>339</v>
      </c>
      <c r="B11" s="374">
        <v>568957</v>
      </c>
      <c r="C11" s="270">
        <f>B11/'- 3 -'!D11</f>
        <v>0.049119036593253625</v>
      </c>
      <c r="D11" s="374">
        <f>IF(AND(B11&gt;0,'- 7 -'!D11=0),"N/A ",IF(B11&gt;0,B11/'- 7 -'!D11,0))</f>
        <v>12643.488888888889</v>
      </c>
      <c r="E11" s="374">
        <v>399030</v>
      </c>
      <c r="F11" s="270">
        <f>E11/'- 3 -'!D11</f>
        <v>0.03444894635588629</v>
      </c>
      <c r="G11" s="374">
        <f>E11/'- 7 -'!F11</f>
        <v>258.2718446601942</v>
      </c>
      <c r="H11" s="374">
        <v>208941</v>
      </c>
      <c r="I11" s="270">
        <f>H11/'- 3 -'!D11</f>
        <v>0.01803823597359907</v>
      </c>
      <c r="J11" s="374">
        <f>H11/'- 7 -'!F11</f>
        <v>135.23689320388348</v>
      </c>
    </row>
    <row r="12" spans="1:10" ht="13.5" customHeight="1">
      <c r="A12" s="400" t="s">
        <v>340</v>
      </c>
      <c r="B12" s="373">
        <v>0</v>
      </c>
      <c r="C12" s="271">
        <f>B12/'- 3 -'!D12</f>
        <v>0</v>
      </c>
      <c r="D12" s="373">
        <f>IF(AND(B12&gt;0,'- 7 -'!D12=0),"N/A ",IF(B12&gt;0,B12/'- 7 -'!D12,0))</f>
        <v>0</v>
      </c>
      <c r="E12" s="373">
        <v>1032665</v>
      </c>
      <c r="F12" s="271">
        <f>E12/'- 3 -'!D12</f>
        <v>0.05148038671371164</v>
      </c>
      <c r="G12" s="373">
        <f>E12/'- 7 -'!F12</f>
        <v>453.5996661688483</v>
      </c>
      <c r="H12" s="373">
        <v>924909</v>
      </c>
      <c r="I12" s="271">
        <f>H12/'- 3 -'!D12</f>
        <v>0.046108537613836355</v>
      </c>
      <c r="J12" s="373">
        <f>H12/'- 7 -'!F12</f>
        <v>406.2676798734956</v>
      </c>
    </row>
    <row r="13" spans="1:10" ht="13.5" customHeight="1">
      <c r="A13" s="399" t="s">
        <v>341</v>
      </c>
      <c r="B13" s="374">
        <v>2078700</v>
      </c>
      <c r="C13" s="270">
        <f>B13/'- 3 -'!D13</f>
        <v>0.042224253503961</v>
      </c>
      <c r="D13" s="374">
        <f>IF(AND(B13&gt;0,'- 7 -'!D13=0),"N/A ",IF(B13&gt;0,B13/'- 7 -'!D13,0))</f>
        <v>9037.826086956522</v>
      </c>
      <c r="E13" s="374">
        <v>1914600</v>
      </c>
      <c r="F13" s="270">
        <f>E13/'- 3 -'!D13</f>
        <v>0.03889092017062767</v>
      </c>
      <c r="G13" s="374">
        <f>E13/'- 7 -'!F13</f>
        <v>269.32057954705306</v>
      </c>
      <c r="H13" s="374">
        <v>2193400</v>
      </c>
      <c r="I13" s="270">
        <f>H13/'- 3 -'!D13</f>
        <v>0.044554133658338414</v>
      </c>
      <c r="J13" s="374">
        <f>H13/'- 7 -'!F13</f>
        <v>308.53847235898155</v>
      </c>
    </row>
    <row r="14" spans="1:10" ht="13.5" customHeight="1">
      <c r="A14" s="400" t="s">
        <v>378</v>
      </c>
      <c r="B14" s="373">
        <v>720217</v>
      </c>
      <c r="C14" s="271">
        <f>B14/'- 3 -'!D14</f>
        <v>0.016185364205134334</v>
      </c>
      <c r="D14" s="373">
        <f>IF(AND(B14&gt;0,'- 7 -'!D14=0),"N/A ",IF(B14&gt;0,B14/'- 7 -'!D14,0))</f>
        <v>10288.814285714287</v>
      </c>
      <c r="E14" s="373">
        <v>2208010</v>
      </c>
      <c r="F14" s="271">
        <f>E14/'- 3 -'!D14</f>
        <v>0.049620386659268885</v>
      </c>
      <c r="G14" s="373">
        <f>E14/'- 7 -'!F14</f>
        <v>508.2895948434622</v>
      </c>
      <c r="H14" s="373">
        <v>1699911</v>
      </c>
      <c r="I14" s="271">
        <f>H14/'- 3 -'!D14</f>
        <v>0.03820192893435466</v>
      </c>
      <c r="J14" s="373">
        <f>H14/'- 7 -'!F14</f>
        <v>391.3238950276243</v>
      </c>
    </row>
    <row r="15" spans="1:10" ht="13.5" customHeight="1">
      <c r="A15" s="399" t="s">
        <v>342</v>
      </c>
      <c r="B15" s="374">
        <v>0</v>
      </c>
      <c r="C15" s="270">
        <f>B15/'- 3 -'!D15</f>
        <v>0</v>
      </c>
      <c r="D15" s="374">
        <f>IF(AND(B15&gt;0,'- 7 -'!D15=0),"N/A ",IF(B15&gt;0,B15/'- 7 -'!D15,0))</f>
        <v>0</v>
      </c>
      <c r="E15" s="374">
        <v>655650</v>
      </c>
      <c r="F15" s="270">
        <f>E15/'- 3 -'!D15</f>
        <v>0.04858502460818714</v>
      </c>
      <c r="G15" s="374">
        <f>E15/'- 7 -'!F15</f>
        <v>400.6416131989001</v>
      </c>
      <c r="H15" s="374">
        <v>735200</v>
      </c>
      <c r="I15" s="270">
        <f>H15/'- 3 -'!D15</f>
        <v>0.054479844569418415</v>
      </c>
      <c r="J15" s="374">
        <f>H15/'- 7 -'!F15</f>
        <v>449.2514512679499</v>
      </c>
    </row>
    <row r="16" spans="1:10" ht="13.5" customHeight="1">
      <c r="A16" s="400" t="s">
        <v>343</v>
      </c>
      <c r="B16" s="373">
        <v>134894</v>
      </c>
      <c r="C16" s="271">
        <f>B16/'- 3 -'!D16</f>
        <v>0.012310469429390295</v>
      </c>
      <c r="D16" s="373">
        <f>IF(AND(B16&gt;0,'- 7 -'!D16=0),"N/A ",IF(B16&gt;0,B16/'- 7 -'!D16,0))</f>
        <v>26978.8</v>
      </c>
      <c r="E16" s="373">
        <v>630003</v>
      </c>
      <c r="F16" s="271">
        <f>E16/'- 3 -'!D16</f>
        <v>0.057494274555756175</v>
      </c>
      <c r="G16" s="373">
        <f>E16/'- 7 -'!F16</f>
        <v>460.1921110299489</v>
      </c>
      <c r="H16" s="373">
        <v>285052</v>
      </c>
      <c r="I16" s="271">
        <f>H16/'- 3 -'!D16</f>
        <v>0.026013936363267175</v>
      </c>
      <c r="J16" s="373">
        <f>H16/'- 7 -'!F16</f>
        <v>208.2191380569759</v>
      </c>
    </row>
    <row r="17" spans="1:10" ht="13.5" customHeight="1">
      <c r="A17" s="399" t="s">
        <v>344</v>
      </c>
      <c r="B17" s="374">
        <v>0</v>
      </c>
      <c r="C17" s="270">
        <f>B17/'- 3 -'!D17</f>
        <v>0</v>
      </c>
      <c r="D17" s="374">
        <f>IF(AND(B17&gt;0,'- 7 -'!D17=0),"N/A ",IF(B17&gt;0,B17/'- 7 -'!D17,0))</f>
        <v>0</v>
      </c>
      <c r="E17" s="374">
        <v>474030</v>
      </c>
      <c r="F17" s="270">
        <f>E17/'- 3 -'!D17</f>
        <v>0.036777133580758986</v>
      </c>
      <c r="G17" s="374">
        <f>E17/'- 7 -'!F17</f>
        <v>307.71178188899705</v>
      </c>
      <c r="H17" s="374">
        <v>717190</v>
      </c>
      <c r="I17" s="270">
        <f>H17/'- 3 -'!D17</f>
        <v>0.05564245392229297</v>
      </c>
      <c r="J17" s="374">
        <f>H17/'- 7 -'!F17</f>
        <v>465.55663745537163</v>
      </c>
    </row>
    <row r="18" spans="1:10" ht="13.5" customHeight="1">
      <c r="A18" s="400" t="s">
        <v>345</v>
      </c>
      <c r="B18" s="373">
        <v>63015</v>
      </c>
      <c r="C18" s="271">
        <f>B18/'- 3 -'!D18</f>
        <v>0.0007936090736235225</v>
      </c>
      <c r="D18" s="373">
        <f>IF(AND(B18&gt;0,'- 7 -'!D18=0),"N/A ",IF(B18&gt;0,B18/'- 7 -'!D18,0))</f>
        <v>15753.75</v>
      </c>
      <c r="E18" s="373">
        <v>5482015</v>
      </c>
      <c r="F18" s="271">
        <f>E18/'- 3 -'!D18</f>
        <v>0.0690403371536976</v>
      </c>
      <c r="G18" s="373">
        <f>E18/'- 7 -'!F18</f>
        <v>908.0694053337751</v>
      </c>
      <c r="H18" s="373">
        <v>3769341</v>
      </c>
      <c r="I18" s="271">
        <f>H18/'- 3 -'!D18</f>
        <v>0.047470970708262505</v>
      </c>
      <c r="J18" s="373">
        <f>H18/'- 7 -'!F18</f>
        <v>624.3731986085804</v>
      </c>
    </row>
    <row r="19" spans="1:10" ht="13.5" customHeight="1">
      <c r="A19" s="399" t="s">
        <v>346</v>
      </c>
      <c r="B19" s="374">
        <v>953700</v>
      </c>
      <c r="C19" s="270">
        <f>B19/'- 3 -'!D19</f>
        <v>0.04870593732883402</v>
      </c>
      <c r="D19" s="374">
        <f>IF(AND(B19&gt;0,'- 7 -'!D19=0),"N/A ",IF(B19&gt;0,B19/'- 7 -'!D19,0))</f>
        <v>13821.739130434782</v>
      </c>
      <c r="E19" s="374">
        <v>788200</v>
      </c>
      <c r="F19" s="270">
        <f>E19/'- 3 -'!D19</f>
        <v>0.04025376932220507</v>
      </c>
      <c r="G19" s="374">
        <f>E19/'- 7 -'!F19</f>
        <v>258.42622950819674</v>
      </c>
      <c r="H19" s="374">
        <v>714400</v>
      </c>
      <c r="I19" s="270">
        <f>H19/'- 3 -'!D19</f>
        <v>0.036484766307768715</v>
      </c>
      <c r="J19" s="374">
        <f>H19/'- 7 -'!F19</f>
        <v>234.2295081967213</v>
      </c>
    </row>
    <row r="20" spans="1:10" ht="13.5" customHeight="1">
      <c r="A20" s="400" t="s">
        <v>347</v>
      </c>
      <c r="B20" s="373">
        <v>161748</v>
      </c>
      <c r="C20" s="271">
        <f>B20/'- 3 -'!D20</f>
        <v>0.004162686865774323</v>
      </c>
      <c r="D20" s="373">
        <f>IF(AND(B20&gt;0,'- 7 -'!D20=0),"N/A ",IF(B20&gt;0,B20/'- 7 -'!D20,0))</f>
        <v>40437</v>
      </c>
      <c r="E20" s="373">
        <v>1513160</v>
      </c>
      <c r="F20" s="271">
        <f>E20/'- 3 -'!D20</f>
        <v>0.038942127617127106</v>
      </c>
      <c r="G20" s="373">
        <f>E20/'- 7 -'!F20</f>
        <v>233.76486945774758</v>
      </c>
      <c r="H20" s="373">
        <v>1792140</v>
      </c>
      <c r="I20" s="271">
        <f>H20/'- 3 -'!D20</f>
        <v>0.04612185399280854</v>
      </c>
      <c r="J20" s="373">
        <f>H20/'- 7 -'!F20</f>
        <v>276.86389618414955</v>
      </c>
    </row>
    <row r="21" spans="1:10" ht="13.5" customHeight="1">
      <c r="A21" s="399" t="s">
        <v>348</v>
      </c>
      <c r="B21" s="374">
        <v>540650</v>
      </c>
      <c r="C21" s="270">
        <f>B21/'- 3 -'!D21</f>
        <v>0.021627773477425147</v>
      </c>
      <c r="D21" s="374">
        <f>IF(AND(B21&gt;0,'- 7 -'!D21=0),"N/A ",IF(B21&gt;0,B21/'- 7 -'!D21,0))</f>
        <v>21626</v>
      </c>
      <c r="E21" s="374">
        <v>680125</v>
      </c>
      <c r="F21" s="270">
        <f>E21/'- 3 -'!D21</f>
        <v>0.027207230992941422</v>
      </c>
      <c r="G21" s="374">
        <f>E21/'- 7 -'!F21</f>
        <v>205.50687415017373</v>
      </c>
      <c r="H21" s="374">
        <v>1509780</v>
      </c>
      <c r="I21" s="270">
        <f>H21/'- 3 -'!D21</f>
        <v>0.06039615248450373</v>
      </c>
      <c r="J21" s="374">
        <f>H21/'- 7 -'!F21</f>
        <v>456.19579996978393</v>
      </c>
    </row>
    <row r="22" spans="1:10" ht="13.5" customHeight="1">
      <c r="A22" s="400" t="s">
        <v>349</v>
      </c>
      <c r="B22" s="373">
        <v>593470</v>
      </c>
      <c r="C22" s="271">
        <f>B22/'- 3 -'!D22</f>
        <v>0.04642423049610494</v>
      </c>
      <c r="D22" s="373">
        <f>IF(AND(B22&gt;0,'- 7 -'!D22=0),"N/A ",IF(B22&gt;0,B22/'- 7 -'!D22,0))</f>
        <v>10232.241379310344</v>
      </c>
      <c r="E22" s="373">
        <v>979670</v>
      </c>
      <c r="F22" s="271">
        <f>E22/'- 3 -'!D22</f>
        <v>0.07663475136084237</v>
      </c>
      <c r="G22" s="373">
        <f>E22/'- 7 -'!F22</f>
        <v>568.0893012467382</v>
      </c>
      <c r="H22" s="373">
        <v>98875</v>
      </c>
      <c r="I22" s="271">
        <f>H22/'- 3 -'!D22</f>
        <v>0.0077345034968951685</v>
      </c>
      <c r="J22" s="373">
        <f>H22/'- 7 -'!F22</f>
        <v>57.33545955349376</v>
      </c>
    </row>
    <row r="23" spans="1:10" ht="13.5" customHeight="1">
      <c r="A23" s="399" t="s">
        <v>350</v>
      </c>
      <c r="B23" s="374">
        <v>0</v>
      </c>
      <c r="C23" s="270">
        <f>B23/'- 3 -'!D23</f>
        <v>0</v>
      </c>
      <c r="D23" s="374">
        <f>IF(AND(B23&gt;0,'- 7 -'!D23=0),"N/A ",IF(B23&gt;0,B23/'- 7 -'!D23,0))</f>
        <v>0</v>
      </c>
      <c r="E23" s="374">
        <v>781250</v>
      </c>
      <c r="F23" s="270">
        <f>E23/'- 3 -'!D23</f>
        <v>0.07155565427055594</v>
      </c>
      <c r="G23" s="374">
        <f>E23/'- 7 -'!F23</f>
        <v>591.8560606060606</v>
      </c>
      <c r="H23" s="374">
        <v>433000</v>
      </c>
      <c r="I23" s="270">
        <f>H23/'- 3 -'!D23</f>
        <v>0.03965900582291292</v>
      </c>
      <c r="J23" s="374">
        <f>H23/'- 7 -'!F23</f>
        <v>328.030303030303</v>
      </c>
    </row>
    <row r="24" spans="1:10" ht="13.5" customHeight="1">
      <c r="A24" s="400" t="s">
        <v>351</v>
      </c>
      <c r="B24" s="373">
        <v>776330</v>
      </c>
      <c r="C24" s="271">
        <f>B24/'- 3 -'!D24</f>
        <v>0.021289329954997417</v>
      </c>
      <c r="D24" s="373">
        <f>IF(AND(B24&gt;0,'- 7 -'!D24=0),"N/A ",IF(B24&gt;0,B24/'- 7 -'!D24,0))</f>
        <v>27726.071428571428</v>
      </c>
      <c r="E24" s="373">
        <v>1901950</v>
      </c>
      <c r="F24" s="271">
        <f>E24/'- 3 -'!D24</f>
        <v>0.052157254141804825</v>
      </c>
      <c r="G24" s="373">
        <f>E24/'- 7 -'!F24</f>
        <v>413.3775266246468</v>
      </c>
      <c r="H24" s="373">
        <v>1385730</v>
      </c>
      <c r="I24" s="271">
        <f>H24/'- 3 -'!D24</f>
        <v>0.0380009315607262</v>
      </c>
      <c r="J24" s="373">
        <f>H24/'- 7 -'!F24</f>
        <v>301.1801782221256</v>
      </c>
    </row>
    <row r="25" spans="1:10" ht="13.5" customHeight="1">
      <c r="A25" s="399" t="s">
        <v>352</v>
      </c>
      <c r="B25" s="374">
        <v>3328549</v>
      </c>
      <c r="C25" s="270">
        <f>B25/'- 3 -'!D25</f>
        <v>0.028597989532078483</v>
      </c>
      <c r="D25" s="374">
        <f>IF(AND(B25&gt;0,'- 7 -'!D25=0),"N/A ",IF(B25&gt;0,B25/'- 7 -'!D25,0))</f>
        <v>22490.195945945947</v>
      </c>
      <c r="E25" s="374">
        <v>5932618</v>
      </c>
      <c r="F25" s="270">
        <f>E25/'- 3 -'!D25</f>
        <v>0.050971443551475544</v>
      </c>
      <c r="G25" s="374">
        <f>E25/'- 7 -'!F25</f>
        <v>395.20487626153283</v>
      </c>
      <c r="H25" s="374">
        <v>5195902</v>
      </c>
      <c r="I25" s="270">
        <f>H25/'- 3 -'!D25</f>
        <v>0.044641779648040524</v>
      </c>
      <c r="J25" s="374">
        <f>H25/'- 7 -'!F25</f>
        <v>346.1281017886287</v>
      </c>
    </row>
    <row r="26" spans="1:10" ht="13.5" customHeight="1">
      <c r="A26" s="400" t="s">
        <v>353</v>
      </c>
      <c r="B26" s="373">
        <v>324442</v>
      </c>
      <c r="C26" s="271">
        <f>B26/'- 3 -'!D26</f>
        <v>0.011941574978910794</v>
      </c>
      <c r="D26" s="373">
        <f>IF(AND(B26&gt;0,'- 7 -'!D26=0),"N/A ",IF(B26&gt;0,B26/'- 7 -'!D26,0))</f>
        <v>14747.363636363636</v>
      </c>
      <c r="E26" s="373">
        <v>813310</v>
      </c>
      <c r="F26" s="271">
        <f>E26/'- 3 -'!D26</f>
        <v>0.0299350957832153</v>
      </c>
      <c r="G26" s="373">
        <f>E26/'- 7 -'!F26</f>
        <v>248.87086903304774</v>
      </c>
      <c r="H26" s="373">
        <v>1264056</v>
      </c>
      <c r="I26" s="271">
        <f>H26/'- 3 -'!D26</f>
        <v>0.04652547913507519</v>
      </c>
      <c r="J26" s="373">
        <f>H26/'- 7 -'!F26</f>
        <v>386.7980416156671</v>
      </c>
    </row>
    <row r="27" spans="1:10" ht="13.5" customHeight="1">
      <c r="A27" s="399" t="s">
        <v>354</v>
      </c>
      <c r="B27" s="374">
        <v>1273108</v>
      </c>
      <c r="C27" s="270">
        <f>B27/'- 3 -'!D27</f>
        <v>0.04478256969641541</v>
      </c>
      <c r="D27" s="374">
        <f>IF(AND(B27&gt;0,'- 7 -'!D27=0),"N/A ",IF(B27&gt;0,B27/'- 7 -'!D27,0))</f>
        <v>12990.897959183674</v>
      </c>
      <c r="E27" s="374">
        <v>1261023</v>
      </c>
      <c r="F27" s="270">
        <f>E27/'- 3 -'!D27</f>
        <v>0.044357470368800486</v>
      </c>
      <c r="G27" s="374">
        <f>E27/'- 7 -'!F27</f>
        <v>388.2459975369458</v>
      </c>
      <c r="H27" s="374">
        <v>1022001</v>
      </c>
      <c r="I27" s="270">
        <f>H27/'- 3 -'!D27</f>
        <v>0.035949684561173326</v>
      </c>
      <c r="J27" s="374">
        <f>H27/'- 7 -'!F27</f>
        <v>314.6554802955665</v>
      </c>
    </row>
    <row r="28" spans="1:10" ht="13.5" customHeight="1">
      <c r="A28" s="400" t="s">
        <v>355</v>
      </c>
      <c r="B28" s="373">
        <v>0</v>
      </c>
      <c r="C28" s="271">
        <f>B28/'- 3 -'!D28</f>
        <v>0</v>
      </c>
      <c r="D28" s="373">
        <f>IF(AND(B28&gt;0,'- 7 -'!D28=0),"N/A ",IF(B28&gt;0,B28/'- 7 -'!D28,0))</f>
        <v>0</v>
      </c>
      <c r="E28" s="373">
        <v>845528</v>
      </c>
      <c r="F28" s="271">
        <f>E28/'- 3 -'!D28</f>
        <v>0.04885782790895537</v>
      </c>
      <c r="G28" s="373">
        <f>E28/'- 7 -'!F28</f>
        <v>415.39081306804223</v>
      </c>
      <c r="H28" s="373">
        <v>648214</v>
      </c>
      <c r="I28" s="271">
        <f>H28/'- 3 -'!D28</f>
        <v>0.0374562735476242</v>
      </c>
      <c r="J28" s="373">
        <f>H28/'- 7 -'!F28</f>
        <v>318.4544338000491</v>
      </c>
    </row>
    <row r="29" spans="1:10" ht="13.5" customHeight="1">
      <c r="A29" s="399" t="s">
        <v>356</v>
      </c>
      <c r="B29" s="374">
        <v>1482186</v>
      </c>
      <c r="C29" s="270">
        <f>B29/'- 3 -'!D29</f>
        <v>0.013641550866627234</v>
      </c>
      <c r="D29" s="374">
        <f>IF(AND(B29&gt;0,'- 7 -'!D29=0),"N/A ",IF(B29&gt;0,B29/'- 7 -'!D29,0))</f>
        <v>22122.17910447761</v>
      </c>
      <c r="E29" s="374">
        <v>7887526</v>
      </c>
      <c r="F29" s="270">
        <f>E29/'- 3 -'!D29</f>
        <v>0.07259418665460667</v>
      </c>
      <c r="G29" s="374">
        <f>E29/'- 7 -'!F29</f>
        <v>601.9174297924297</v>
      </c>
      <c r="H29" s="374">
        <v>5792026</v>
      </c>
      <c r="I29" s="270">
        <f>H29/'- 3 -'!D29</f>
        <v>0.053307896107389674</v>
      </c>
      <c r="J29" s="374">
        <f>H29/'- 7 -'!F29</f>
        <v>442.0044261294261</v>
      </c>
    </row>
    <row r="30" spans="1:10" ht="13.5" customHeight="1">
      <c r="A30" s="400" t="s">
        <v>357</v>
      </c>
      <c r="B30" s="373">
        <v>0</v>
      </c>
      <c r="C30" s="271">
        <f>B30/'- 3 -'!D30</f>
        <v>0</v>
      </c>
      <c r="D30" s="373">
        <f>IF(AND(B30&gt;0,'- 7 -'!D30=0),"N/A ",IF(B30&gt;0,B30/'- 7 -'!D30,0))</f>
        <v>0</v>
      </c>
      <c r="E30" s="373">
        <v>383428</v>
      </c>
      <c r="F30" s="271">
        <f>E30/'- 3 -'!D30</f>
        <v>0.037395234669658585</v>
      </c>
      <c r="G30" s="373">
        <f>E30/'- 7 -'!F30</f>
        <v>300.4921630094044</v>
      </c>
      <c r="H30" s="373">
        <v>423983</v>
      </c>
      <c r="I30" s="271">
        <f>H30/'- 3 -'!D30</f>
        <v>0.04135051112841487</v>
      </c>
      <c r="J30" s="373">
        <f>H30/'- 7 -'!F30</f>
        <v>332.27507836990594</v>
      </c>
    </row>
    <row r="31" spans="1:10" ht="13.5" customHeight="1">
      <c r="A31" s="399" t="s">
        <v>358</v>
      </c>
      <c r="B31" s="374">
        <v>974833</v>
      </c>
      <c r="C31" s="270">
        <f>B31/'- 3 -'!D31</f>
        <v>0.03932040283897573</v>
      </c>
      <c r="D31" s="374">
        <f>IF(AND(B31&gt;0,'- 7 -'!D31=0),"N/A ",IF(B31&gt;0,B31/'- 7 -'!D31,0))</f>
        <v>9510.565853658536</v>
      </c>
      <c r="E31" s="374">
        <v>1026842</v>
      </c>
      <c r="F31" s="270">
        <f>E31/'- 3 -'!D31</f>
        <v>0.04141821326522545</v>
      </c>
      <c r="G31" s="374">
        <f>E31/'- 7 -'!F31</f>
        <v>301.7638415422593</v>
      </c>
      <c r="H31" s="374">
        <v>924881</v>
      </c>
      <c r="I31" s="270">
        <f>H31/'- 3 -'!D31</f>
        <v>0.03730556259186416</v>
      </c>
      <c r="J31" s="374">
        <f>H31/'- 7 -'!F31</f>
        <v>271.7999882449747</v>
      </c>
    </row>
    <row r="32" spans="1:10" ht="13.5" customHeight="1">
      <c r="A32" s="400" t="s">
        <v>359</v>
      </c>
      <c r="B32" s="373">
        <v>0</v>
      </c>
      <c r="C32" s="271">
        <f>B32/'- 3 -'!D32</f>
        <v>0</v>
      </c>
      <c r="D32" s="373">
        <f>IF(AND(B32&gt;0,'- 7 -'!D32=0),"N/A ",IF(B32&gt;0,B32/'- 7 -'!D32,0))</f>
        <v>0</v>
      </c>
      <c r="E32" s="373">
        <v>877022</v>
      </c>
      <c r="F32" s="271">
        <f>E32/'- 3 -'!D32</f>
        <v>0.044500775724963894</v>
      </c>
      <c r="G32" s="373">
        <f>E32/'- 7 -'!F32</f>
        <v>380.899891422367</v>
      </c>
      <c r="H32" s="373">
        <v>870014</v>
      </c>
      <c r="I32" s="271">
        <f>H32/'- 3 -'!D32</f>
        <v>0.04414518437573828</v>
      </c>
      <c r="J32" s="373">
        <f>H32/'- 7 -'!F32</f>
        <v>377.8562432138979</v>
      </c>
    </row>
    <row r="33" spans="1:10" ht="13.5" customHeight="1">
      <c r="A33" s="399" t="s">
        <v>360</v>
      </c>
      <c r="B33" s="374">
        <v>0</v>
      </c>
      <c r="C33" s="270">
        <f>B33/'- 3 -'!D33</f>
        <v>0</v>
      </c>
      <c r="D33" s="374">
        <f>IF(AND(B33&gt;0,'- 7 -'!D33=0),"N/A ",IF(B33&gt;0,B33/'- 7 -'!D33,0))</f>
        <v>0</v>
      </c>
      <c r="E33" s="374">
        <v>974300</v>
      </c>
      <c r="F33" s="270">
        <f>E33/'- 3 -'!D33</f>
        <v>0.04501083346037818</v>
      </c>
      <c r="G33" s="374">
        <f>E33/'- 7 -'!F33</f>
        <v>409.9726488533558</v>
      </c>
      <c r="H33" s="374">
        <v>1074900</v>
      </c>
      <c r="I33" s="270">
        <f>H33/'- 3 -'!D33</f>
        <v>0.049658364863553836</v>
      </c>
      <c r="J33" s="374">
        <f>H33/'- 7 -'!F33</f>
        <v>452.3038081211866</v>
      </c>
    </row>
    <row r="34" spans="1:10" ht="13.5" customHeight="1">
      <c r="A34" s="400" t="s">
        <v>361</v>
      </c>
      <c r="B34" s="373">
        <v>216244</v>
      </c>
      <c r="C34" s="271">
        <f>B34/'- 3 -'!D34</f>
        <v>0.012038598515712352</v>
      </c>
      <c r="D34" s="373">
        <f>IF(AND(B34&gt;0,'- 7 -'!D34=0),"N/A ",IF(B34&gt;0,B34/'- 7 -'!D34,0))</f>
        <v>28453.157894736843</v>
      </c>
      <c r="E34" s="373">
        <v>596510</v>
      </c>
      <c r="F34" s="271">
        <f>E34/'- 3 -'!D34</f>
        <v>0.03320852555727592</v>
      </c>
      <c r="G34" s="373">
        <f>E34/'- 7 -'!F34</f>
        <v>269.9751074903824</v>
      </c>
      <c r="H34" s="373">
        <v>698566</v>
      </c>
      <c r="I34" s="271">
        <f>H34/'- 3 -'!D34</f>
        <v>0.03889012231889493</v>
      </c>
      <c r="J34" s="373">
        <f>H34/'- 7 -'!F34</f>
        <v>316.16474315455986</v>
      </c>
    </row>
    <row r="35" spans="1:10" ht="13.5" customHeight="1">
      <c r="A35" s="399" t="s">
        <v>362</v>
      </c>
      <c r="B35" s="374">
        <v>3906730</v>
      </c>
      <c r="C35" s="270">
        <f>B35/'- 3 -'!D35</f>
        <v>0.029977604636897547</v>
      </c>
      <c r="D35" s="374">
        <f>IF(AND(B35&gt;0,'- 7 -'!D35=0),"N/A ",IF(B35&gt;0,B35/'- 7 -'!D35,0))</f>
        <v>26576.39455782313</v>
      </c>
      <c r="E35" s="374">
        <v>5648600</v>
      </c>
      <c r="F35" s="270">
        <f>E35/'- 3 -'!D35</f>
        <v>0.04334353731944093</v>
      </c>
      <c r="G35" s="374">
        <f>E35/'- 7 -'!F35</f>
        <v>324.2315529661625</v>
      </c>
      <c r="H35" s="374">
        <v>7211280</v>
      </c>
      <c r="I35" s="270">
        <f>H35/'- 3 -'!D35</f>
        <v>0.05533448709431328</v>
      </c>
      <c r="J35" s="374">
        <f>H35/'- 7 -'!F35</f>
        <v>413.9299141864937</v>
      </c>
    </row>
    <row r="36" spans="1:10" ht="13.5" customHeight="1">
      <c r="A36" s="400" t="s">
        <v>363</v>
      </c>
      <c r="B36" s="373">
        <v>93600</v>
      </c>
      <c r="C36" s="271">
        <f>B36/'- 3 -'!D36</f>
        <v>0.005628247065614778</v>
      </c>
      <c r="D36" s="373">
        <f>IF(AND(B36&gt;0,'- 7 -'!D36=0),"N/A ",IF(B36&gt;0,B36/'- 7 -'!D36,0))</f>
        <v>16421.052631578947</v>
      </c>
      <c r="E36" s="373">
        <v>652950</v>
      </c>
      <c r="F36" s="271">
        <f>E36/'- 3 -'!D36</f>
        <v>0.039262435058687706</v>
      </c>
      <c r="G36" s="373">
        <f>E36/'- 7 -'!F36</f>
        <v>317.04297159504733</v>
      </c>
      <c r="H36" s="373">
        <v>467000</v>
      </c>
      <c r="I36" s="271">
        <f>H36/'- 3 -'!D36</f>
        <v>0.02808110448335578</v>
      </c>
      <c r="J36" s="373">
        <f>H36/'- 7 -'!F36</f>
        <v>226.75406652100025</v>
      </c>
    </row>
    <row r="37" spans="1:10" ht="13.5" customHeight="1">
      <c r="A37" s="399" t="s">
        <v>364</v>
      </c>
      <c r="B37" s="374">
        <v>0</v>
      </c>
      <c r="C37" s="270">
        <f>B37/'- 3 -'!D37</f>
        <v>0</v>
      </c>
      <c r="D37" s="374">
        <f>IF(AND(B37&gt;0,'- 7 -'!D37=0),"N/A ",IF(B37&gt;0,B37/'- 7 -'!D37,0))</f>
        <v>0</v>
      </c>
      <c r="E37" s="374">
        <v>2224099</v>
      </c>
      <c r="F37" s="270">
        <f>E37/'- 3 -'!D37</f>
        <v>0.08702779349912537</v>
      </c>
      <c r="G37" s="374">
        <f>E37/'- 7 -'!F37</f>
        <v>687.086499845536</v>
      </c>
      <c r="H37" s="374">
        <v>623496</v>
      </c>
      <c r="I37" s="270">
        <f>H37/'- 3 -'!D37</f>
        <v>0.0243970619723001</v>
      </c>
      <c r="J37" s="374">
        <f>H37/'- 7 -'!F37</f>
        <v>192.6153846153846</v>
      </c>
    </row>
    <row r="38" spans="1:10" ht="13.5" customHeight="1">
      <c r="A38" s="400" t="s">
        <v>365</v>
      </c>
      <c r="B38" s="373">
        <v>1442213</v>
      </c>
      <c r="C38" s="271">
        <f>B38/'- 3 -'!D38</f>
        <v>0.021619605996650804</v>
      </c>
      <c r="D38" s="373">
        <f>IF(AND(B38&gt;0,'- 7 -'!D38=0),"N/A ",IF(B38&gt;0,B38/'- 7 -'!D38,0))</f>
        <v>32049.17777777778</v>
      </c>
      <c r="E38" s="373">
        <v>3725942</v>
      </c>
      <c r="F38" s="271">
        <f>E38/'- 3 -'!D38</f>
        <v>0.055854022953872345</v>
      </c>
      <c r="G38" s="373">
        <f>E38/'- 7 -'!F38</f>
        <v>434.91794093615033</v>
      </c>
      <c r="H38" s="373">
        <v>1803816</v>
      </c>
      <c r="I38" s="271">
        <f>H38/'- 3 -'!D38</f>
        <v>0.027040243854725112</v>
      </c>
      <c r="J38" s="373">
        <f>H38/'- 7 -'!F38</f>
        <v>210.5539862262169</v>
      </c>
    </row>
    <row r="39" spans="1:10" ht="13.5" customHeight="1">
      <c r="A39" s="399" t="s">
        <v>366</v>
      </c>
      <c r="B39" s="374">
        <v>0</v>
      </c>
      <c r="C39" s="270">
        <f>B39/'- 3 -'!D39</f>
        <v>0</v>
      </c>
      <c r="D39" s="374">
        <f>IF(AND(B39&gt;0,'- 7 -'!D39=0),"N/A ",IF(B39&gt;0,B39/'- 7 -'!D39,0))</f>
        <v>0</v>
      </c>
      <c r="E39" s="374">
        <v>926000</v>
      </c>
      <c r="F39" s="270">
        <f>E39/'- 3 -'!D39</f>
        <v>0.06032927798102534</v>
      </c>
      <c r="G39" s="374">
        <f>E39/'- 7 -'!F39</f>
        <v>525.688333806415</v>
      </c>
      <c r="H39" s="374">
        <v>547543</v>
      </c>
      <c r="I39" s="270">
        <f>H39/'- 3 -'!D39</f>
        <v>0.03567264994985373</v>
      </c>
      <c r="J39" s="374">
        <f>H39/'- 7 -'!F39</f>
        <v>310.83905762134543</v>
      </c>
    </row>
    <row r="40" spans="1:10" ht="13.5" customHeight="1">
      <c r="A40" s="400" t="s">
        <v>367</v>
      </c>
      <c r="B40" s="373">
        <v>1791241</v>
      </c>
      <c r="C40" s="271">
        <f>B40/'- 3 -'!D40</f>
        <v>0.025515900860262695</v>
      </c>
      <c r="D40" s="373">
        <f>IF(AND(B40&gt;0,'- 7 -'!D40=0),"N/A ",IF(B40&gt;0,B40/'- 7 -'!D40,0))</f>
        <v>19495.43970396169</v>
      </c>
      <c r="E40" s="373">
        <v>3028144</v>
      </c>
      <c r="F40" s="271">
        <f>E40/'- 3 -'!D40</f>
        <v>0.04313535816486967</v>
      </c>
      <c r="G40" s="373">
        <f>E40/'- 7 -'!F40</f>
        <v>345.00978696544826</v>
      </c>
      <c r="H40" s="373">
        <v>1599218</v>
      </c>
      <c r="I40" s="271">
        <f>H40/'- 3 -'!D40</f>
        <v>0.022780568299825422</v>
      </c>
      <c r="J40" s="373">
        <f>H40/'- 7 -'!F40</f>
        <v>182.20595238909056</v>
      </c>
    </row>
    <row r="41" spans="1:10" ht="13.5" customHeight="1">
      <c r="A41" s="399" t="s">
        <v>368</v>
      </c>
      <c r="B41" s="374">
        <v>451210</v>
      </c>
      <c r="C41" s="270">
        <f>B41/'- 3 -'!D41</f>
        <v>0.010955857202404709</v>
      </c>
      <c r="D41" s="374">
        <f>IF(AND(B41&gt;0,'- 7 -'!D41=0),"N/A ",IF(B41&gt;0,B41/'- 7 -'!D41,0))</f>
        <v>18048.4</v>
      </c>
      <c r="E41" s="374">
        <v>3054863</v>
      </c>
      <c r="F41" s="270">
        <f>E41/'- 3 -'!D41</f>
        <v>0.07417531260590336</v>
      </c>
      <c r="G41" s="374">
        <f>E41/'- 7 -'!F41</f>
        <v>666.1309033183747</v>
      </c>
      <c r="H41" s="374">
        <v>1616362</v>
      </c>
      <c r="I41" s="270">
        <f>H41/'- 3 -'!D41</f>
        <v>0.039246983132894396</v>
      </c>
      <c r="J41" s="374">
        <f>H41/'- 7 -'!F41</f>
        <v>352.4572719462362</v>
      </c>
    </row>
    <row r="42" spans="1:10" ht="13.5" customHeight="1">
      <c r="A42" s="400" t="s">
        <v>369</v>
      </c>
      <c r="B42" s="373">
        <v>0</v>
      </c>
      <c r="C42" s="271">
        <f>B42/'- 3 -'!D42</f>
        <v>0</v>
      </c>
      <c r="D42" s="373">
        <f>IF(AND(B42&gt;0,'- 7 -'!D42=0),"N/A ",IF(B42&gt;0,B42/'- 7 -'!D42,0))</f>
        <v>0</v>
      </c>
      <c r="E42" s="373">
        <v>1255588</v>
      </c>
      <c r="F42" s="271">
        <f>E42/'- 3 -'!D42</f>
        <v>0.08077968712433725</v>
      </c>
      <c r="G42" s="373">
        <f>E42/'- 7 -'!F42</f>
        <v>687.9934246575342</v>
      </c>
      <c r="H42" s="373">
        <v>411965</v>
      </c>
      <c r="I42" s="271">
        <f>H42/'- 3 -'!D42</f>
        <v>0.02650423849716435</v>
      </c>
      <c r="J42" s="373">
        <f>H42/'- 7 -'!F42</f>
        <v>225.73424657534247</v>
      </c>
    </row>
    <row r="43" spans="1:10" ht="13.5" customHeight="1">
      <c r="A43" s="399" t="s">
        <v>370</v>
      </c>
      <c r="B43" s="374">
        <v>0</v>
      </c>
      <c r="C43" s="270">
        <f>B43/'- 3 -'!D43</f>
        <v>0</v>
      </c>
      <c r="D43" s="374">
        <f>IF(AND(B43&gt;0,'- 7 -'!D43=0),"N/A ",IF(B43&gt;0,B43/'- 7 -'!D43,0))</f>
        <v>0</v>
      </c>
      <c r="E43" s="374">
        <v>305535</v>
      </c>
      <c r="F43" s="270">
        <f>E43/'- 3 -'!D43</f>
        <v>0.033360491813803614</v>
      </c>
      <c r="G43" s="374">
        <f>E43/'- 7 -'!F43</f>
        <v>260.47314578005114</v>
      </c>
      <c r="H43" s="374">
        <v>683481</v>
      </c>
      <c r="I43" s="270">
        <f>H43/'- 3 -'!D43</f>
        <v>0.074627333383705</v>
      </c>
      <c r="J43" s="374">
        <f>H43/'- 7 -'!F43</f>
        <v>582.6777493606138</v>
      </c>
    </row>
    <row r="44" spans="1:10" ht="13.5" customHeight="1">
      <c r="A44" s="400" t="s">
        <v>371</v>
      </c>
      <c r="B44" s="373">
        <v>0</v>
      </c>
      <c r="C44" s="271">
        <f>B44/'- 3 -'!D44</f>
        <v>0</v>
      </c>
      <c r="D44" s="373">
        <f>IF(AND(B44&gt;0,'- 7 -'!D44=0),"N/A ",IF(B44&gt;0,B44/'- 7 -'!D44,0))</f>
        <v>0</v>
      </c>
      <c r="E44" s="373">
        <v>497913</v>
      </c>
      <c r="F44" s="271">
        <f>E44/'- 3 -'!D44</f>
        <v>0.07022645359603932</v>
      </c>
      <c r="G44" s="373">
        <f>E44/'- 7 -'!F44</f>
        <v>618.1415270018622</v>
      </c>
      <c r="H44" s="373">
        <v>241351</v>
      </c>
      <c r="I44" s="271">
        <f>H44/'- 3 -'!D44</f>
        <v>0.03404053479595368</v>
      </c>
      <c r="J44" s="373">
        <f>H44/'- 7 -'!F44</f>
        <v>299.6288019863439</v>
      </c>
    </row>
    <row r="45" spans="1:10" ht="13.5" customHeight="1">
      <c r="A45" s="399" t="s">
        <v>372</v>
      </c>
      <c r="B45" s="374">
        <v>164530</v>
      </c>
      <c r="C45" s="270">
        <f>B45/'- 3 -'!D45</f>
        <v>0.015537509728060055</v>
      </c>
      <c r="D45" s="374">
        <f>IF(AND(B45&gt;0,'- 7 -'!D45=0),"N/A ",IF(B45&gt;0,B45/'- 7 -'!D45,0))</f>
        <v>23504.285714285714</v>
      </c>
      <c r="E45" s="374">
        <v>321775</v>
      </c>
      <c r="F45" s="270">
        <f>E45/'- 3 -'!D45</f>
        <v>0.03038705520419695</v>
      </c>
      <c r="G45" s="374">
        <f>E45/'- 7 -'!F45</f>
        <v>224.38981868898188</v>
      </c>
      <c r="H45" s="374">
        <v>569091</v>
      </c>
      <c r="I45" s="270">
        <f>H45/'- 3 -'!D45</f>
        <v>0.053742520808675774</v>
      </c>
      <c r="J45" s="374">
        <f>H45/'- 7 -'!F45</f>
        <v>396.85564853556485</v>
      </c>
    </row>
    <row r="46" spans="1:10" ht="13.5" customHeight="1">
      <c r="A46" s="400" t="s">
        <v>373</v>
      </c>
      <c r="B46" s="373">
        <v>17390900</v>
      </c>
      <c r="C46" s="271">
        <f>B46/'- 3 -'!D46</f>
        <v>0.06460109864474727</v>
      </c>
      <c r="D46" s="373">
        <f>IF(AND(B46&gt;0,'- 7 -'!D46=0),"N/A ",IF(B46&gt;0,B46/'- 7 -'!D46,0))</f>
        <v>15991.632183908046</v>
      </c>
      <c r="E46" s="373">
        <v>14731000</v>
      </c>
      <c r="F46" s="271">
        <f>E46/'- 3 -'!D46</f>
        <v>0.05472050233948628</v>
      </c>
      <c r="G46" s="373">
        <f>E46/'- 7 -'!F46</f>
        <v>469.9932999393804</v>
      </c>
      <c r="H46" s="373">
        <v>14353000</v>
      </c>
      <c r="I46" s="271">
        <f>H46/'- 3 -'!D46</f>
        <v>0.05331636481424523</v>
      </c>
      <c r="J46" s="373">
        <f>H46/'- 7 -'!F46</f>
        <v>457.93319082410744</v>
      </c>
    </row>
    <row r="47" spans="1:10" ht="13.5" customHeight="1">
      <c r="A47" s="399" t="s">
        <v>377</v>
      </c>
      <c r="B47" s="374">
        <v>0</v>
      </c>
      <c r="C47" s="270">
        <f>B47/'- 3 -'!D47</f>
        <v>0</v>
      </c>
      <c r="D47" s="374">
        <f>IF(AND(B47&gt;0,'- 7 -'!D47=0),"N/A ",IF(B47&gt;0,B47/'- 7 -'!D47,0))</f>
        <v>0</v>
      </c>
      <c r="E47" s="374">
        <v>209815</v>
      </c>
      <c r="F47" s="270">
        <f>E47/'- 3 -'!D47</f>
        <v>0.036520318501249226</v>
      </c>
      <c r="G47" s="374">
        <f>E47/'- 7 -'!F47</f>
        <v>324.7910216718266</v>
      </c>
      <c r="H47" s="374">
        <v>0</v>
      </c>
      <c r="I47" s="270">
        <f>H47/'- 3 -'!D47</f>
        <v>0</v>
      </c>
      <c r="J47" s="374">
        <f>H47/'- 7 -'!F47</f>
        <v>0</v>
      </c>
    </row>
    <row r="48" spans="1:10" ht="4.5" customHeight="1">
      <c r="A48" s="401"/>
      <c r="B48" s="312"/>
      <c r="C48" s="159"/>
      <c r="D48" s="312"/>
      <c r="E48" s="312"/>
      <c r="F48" s="159"/>
      <c r="G48" s="312"/>
      <c r="H48" s="312"/>
      <c r="I48" s="159"/>
      <c r="J48" s="312"/>
    </row>
    <row r="49" spans="1:10" ht="13.5" customHeight="1">
      <c r="A49" s="395" t="s">
        <v>374</v>
      </c>
      <c r="B49" s="375">
        <f>SUM(B11:B47)</f>
        <v>39431467</v>
      </c>
      <c r="C49" s="79">
        <f>B49/'- 3 -'!D49</f>
        <v>0.026983657247577054</v>
      </c>
      <c r="D49" s="375">
        <f>B49/'- 7 -'!D49</f>
        <v>16483.48661053934</v>
      </c>
      <c r="E49" s="375">
        <f>SUM(E11:E47)</f>
        <v>76620689</v>
      </c>
      <c r="F49" s="79">
        <f>E49/'- 3 -'!D49</f>
        <v>0.05243290618756836</v>
      </c>
      <c r="G49" s="375">
        <f>E49/'- 7 -'!F49</f>
        <v>429.9560575617434</v>
      </c>
      <c r="H49" s="375">
        <f>SUM(H11:H47)</f>
        <v>64510015</v>
      </c>
      <c r="I49" s="79">
        <f>H49/'- 3 -'!D49</f>
        <v>0.04414535563173581</v>
      </c>
      <c r="J49" s="375">
        <f>H49/'- 7 -'!F49</f>
        <v>361.9971587915234</v>
      </c>
    </row>
    <row r="50" spans="1:10" ht="4.5" customHeight="1">
      <c r="A50" s="401" t="s">
        <v>21</v>
      </c>
      <c r="B50" s="312"/>
      <c r="C50" s="159"/>
      <c r="D50" s="312"/>
      <c r="E50" s="312"/>
      <c r="F50" s="159"/>
      <c r="G50" s="9"/>
      <c r="H50" s="312"/>
      <c r="I50" s="159"/>
      <c r="J50" s="312"/>
    </row>
    <row r="51" spans="1:10" ht="13.5" customHeight="1">
      <c r="A51" s="400" t="s">
        <v>375</v>
      </c>
      <c r="B51" s="373">
        <v>0</v>
      </c>
      <c r="C51" s="271">
        <f>B51/'- 3 -'!D51</f>
        <v>0</v>
      </c>
      <c r="D51" s="373">
        <f>IF(AND(B51&gt;0,'- 7 -'!D51=0),"N/A ",IF(B51&gt;0,B51/'- 7 -'!D51,0))</f>
        <v>0</v>
      </c>
      <c r="E51" s="373">
        <v>400</v>
      </c>
      <c r="F51" s="271">
        <f>E51/'- 3 -'!D51</f>
        <v>0.0002736288798864987</v>
      </c>
      <c r="G51" s="8">
        <f>E51/'- 7 -'!F51</f>
        <v>2.816901408450704</v>
      </c>
      <c r="H51" s="373">
        <v>94102</v>
      </c>
      <c r="I51" s="271">
        <f>H51/'- 3 -'!D51</f>
        <v>0.06437256213769826</v>
      </c>
      <c r="J51" s="373">
        <f>H51/'- 7 -'!F51</f>
        <v>662.6901408450705</v>
      </c>
    </row>
    <row r="52" spans="1:10" ht="13.5" customHeight="1">
      <c r="A52" s="399" t="s">
        <v>376</v>
      </c>
      <c r="B52" s="374">
        <v>0</v>
      </c>
      <c r="C52" s="270">
        <f>B52/'- 3 -'!D52</f>
        <v>0</v>
      </c>
      <c r="D52" s="374">
        <f>IF(AND(B52&gt;0,'- 7 -'!D52=0),"N/A ",IF(B52&gt;0,B52/'- 7 -'!D52,0))</f>
        <v>0</v>
      </c>
      <c r="E52" s="374">
        <v>161019</v>
      </c>
      <c r="F52" s="270">
        <f>E52/'- 3 -'!D52</f>
        <v>0.06531906219385303</v>
      </c>
      <c r="G52" s="7">
        <f>E52/'- 7 -'!F52</f>
        <v>673.7196652719665</v>
      </c>
      <c r="H52" s="374">
        <v>35237</v>
      </c>
      <c r="I52" s="270">
        <f>H52/'- 3 -'!D52</f>
        <v>0.014294262133815258</v>
      </c>
      <c r="J52" s="374">
        <f>H52/'- 7 -'!F52</f>
        <v>147.43514644351464</v>
      </c>
    </row>
    <row r="53" ht="49.5" customHeight="1"/>
    <row r="54" spans="1:2" ht="15" customHeight="1">
      <c r="A54" s="3"/>
      <c r="B54" s="136"/>
    </row>
    <row r="55" spans="1:2" ht="14.25" customHeight="1">
      <c r="A55" s="3"/>
      <c r="B55" s="136"/>
    </row>
    <row r="56" spans="1:2" ht="14.25" customHeight="1">
      <c r="A56" s="3"/>
      <c r="B56" s="136"/>
    </row>
    <row r="57" spans="1:2" ht="14.25" customHeight="1">
      <c r="A57" s="3"/>
      <c r="B57" s="136"/>
    </row>
    <row r="58" spans="1:2" ht="14.25" customHeight="1">
      <c r="A58" s="3"/>
      <c r="B58" s="136"/>
    </row>
    <row r="59" ht="14.25" customHeight="1"/>
    <row r="60" ht="14.25"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Roman,Bold"&amp;11&amp;A</oddHeader>
  </headerFooter>
</worksheet>
</file>

<file path=xl/worksheets/sheet19.xml><?xml version="1.0" encoding="utf-8"?>
<worksheet xmlns="http://schemas.openxmlformats.org/spreadsheetml/2006/main" xmlns:r="http://schemas.openxmlformats.org/officeDocument/2006/relationships">
  <sheetPr codeName="Sheet171">
    <pageSetUpPr fitToPage="1"/>
  </sheetPr>
  <dimension ref="A1:F59"/>
  <sheetViews>
    <sheetView showGridLines="0" showZeros="0" workbookViewId="0" topLeftCell="A1">
      <selection activeCell="A1" sqref="A1"/>
    </sheetView>
  </sheetViews>
  <sheetFormatPr defaultColWidth="15.83203125" defaultRowHeight="12"/>
  <cols>
    <col min="1" max="1" width="34.83203125" style="66" customWidth="1"/>
    <col min="2" max="2" width="23.83203125" style="66" customWidth="1"/>
    <col min="3" max="3" width="12.83203125" style="66" customWidth="1"/>
    <col min="4" max="4" width="22.83203125" style="66" customWidth="1"/>
    <col min="5" max="5" width="12.83203125" style="66" customWidth="1"/>
    <col min="6" max="6" width="25.83203125" style="66" customWidth="1"/>
    <col min="7" max="16384" width="15.83203125" style="66" customWidth="1"/>
  </cols>
  <sheetData>
    <row r="1" spans="1:5" ht="6.75" customHeight="1">
      <c r="A1" s="64"/>
      <c r="B1" s="114"/>
      <c r="C1" s="114"/>
      <c r="D1" s="114"/>
      <c r="E1" s="114"/>
    </row>
    <row r="2" spans="1:6" ht="15.75" customHeight="1">
      <c r="A2" s="330"/>
      <c r="B2" s="372" t="s">
        <v>18</v>
      </c>
      <c r="C2" s="161"/>
      <c r="D2" s="161"/>
      <c r="E2" s="333"/>
      <c r="F2" s="333" t="s">
        <v>302</v>
      </c>
    </row>
    <row r="3" spans="1:6" ht="15.75" customHeight="1">
      <c r="A3" s="331"/>
      <c r="B3" s="507" t="s">
        <v>564</v>
      </c>
      <c r="C3" s="164"/>
      <c r="D3" s="164"/>
      <c r="E3" s="179"/>
      <c r="F3" s="179"/>
    </row>
    <row r="4" spans="2:5" ht="15.75" customHeight="1">
      <c r="B4" s="114"/>
      <c r="C4" s="114"/>
      <c r="D4" s="114"/>
      <c r="E4" s="114"/>
    </row>
    <row r="5" spans="2:5" ht="15.75" customHeight="1">
      <c r="B5" s="261" t="s">
        <v>407</v>
      </c>
      <c r="C5" s="190"/>
      <c r="D5" s="137"/>
      <c r="E5" s="293"/>
    </row>
    <row r="6" spans="2:5" ht="15.75" customHeight="1">
      <c r="B6" s="52" t="s">
        <v>56</v>
      </c>
      <c r="C6" s="50"/>
      <c r="D6" s="294"/>
      <c r="E6" s="295"/>
    </row>
    <row r="7" spans="2:5" ht="15.75" customHeight="1">
      <c r="B7" s="53" t="s">
        <v>320</v>
      </c>
      <c r="C7" s="54"/>
      <c r="D7" s="53" t="s">
        <v>216</v>
      </c>
      <c r="E7" s="55"/>
    </row>
    <row r="8" spans="1:5" ht="15.75" customHeight="1">
      <c r="A8" s="303"/>
      <c r="B8" s="57"/>
      <c r="C8" s="58"/>
      <c r="D8" s="57"/>
      <c r="E8" s="58"/>
    </row>
    <row r="9" spans="1:5" ht="15.75" customHeight="1">
      <c r="A9" s="304" t="s">
        <v>118</v>
      </c>
      <c r="B9" s="60" t="s">
        <v>119</v>
      </c>
      <c r="C9" s="60" t="s">
        <v>120</v>
      </c>
      <c r="D9" s="60" t="s">
        <v>119</v>
      </c>
      <c r="E9" s="60" t="s">
        <v>120</v>
      </c>
    </row>
    <row r="10" ht="4.5" customHeight="1">
      <c r="A10" s="61"/>
    </row>
    <row r="11" spans="1:5" ht="13.5" customHeight="1">
      <c r="A11" s="399" t="s">
        <v>339</v>
      </c>
      <c r="B11" s="374">
        <v>0</v>
      </c>
      <c r="C11" s="270">
        <f>B11/'- 3 -'!D11</f>
        <v>0</v>
      </c>
      <c r="D11" s="374">
        <v>0</v>
      </c>
      <c r="E11" s="270">
        <f>D11/'- 3 -'!D11</f>
        <v>0</v>
      </c>
    </row>
    <row r="12" spans="1:5" ht="13.5" customHeight="1">
      <c r="A12" s="400" t="s">
        <v>340</v>
      </c>
      <c r="B12" s="373">
        <v>107077</v>
      </c>
      <c r="C12" s="271">
        <f>B12/'- 3 -'!D12</f>
        <v>0.005337999610855506</v>
      </c>
      <c r="D12" s="373">
        <v>345534</v>
      </c>
      <c r="E12" s="271">
        <f>D12/'- 3 -'!D12</f>
        <v>0.017225551309219968</v>
      </c>
    </row>
    <row r="13" spans="1:5" ht="13.5" customHeight="1">
      <c r="A13" s="399" t="s">
        <v>341</v>
      </c>
      <c r="B13" s="374">
        <v>0</v>
      </c>
      <c r="C13" s="270">
        <f>B13/'- 3 -'!D13</f>
        <v>0</v>
      </c>
      <c r="D13" s="374">
        <v>0</v>
      </c>
      <c r="E13" s="270">
        <f>D13/'- 3 -'!D13</f>
        <v>0</v>
      </c>
    </row>
    <row r="14" spans="1:5" ht="13.5" customHeight="1">
      <c r="A14" s="400" t="s">
        <v>378</v>
      </c>
      <c r="B14" s="373">
        <v>0</v>
      </c>
      <c r="C14" s="271">
        <f>B14/'- 3 -'!D14</f>
        <v>0</v>
      </c>
      <c r="D14" s="373">
        <v>0</v>
      </c>
      <c r="E14" s="271">
        <f>D14/'- 3 -'!D14</f>
        <v>0</v>
      </c>
    </row>
    <row r="15" spans="1:5" ht="13.5" customHeight="1">
      <c r="A15" s="399" t="s">
        <v>342</v>
      </c>
      <c r="B15" s="374">
        <v>0</v>
      </c>
      <c r="C15" s="270">
        <f>B15/'- 3 -'!D15</f>
        <v>0</v>
      </c>
      <c r="D15" s="374">
        <v>115000</v>
      </c>
      <c r="E15" s="270">
        <f>D15/'- 3 -'!D15</f>
        <v>0.008521738473181608</v>
      </c>
    </row>
    <row r="16" spans="1:5" ht="13.5" customHeight="1">
      <c r="A16" s="400" t="s">
        <v>343</v>
      </c>
      <c r="B16" s="373">
        <v>0</v>
      </c>
      <c r="C16" s="271">
        <f>B16/'- 3 -'!D16</f>
        <v>0</v>
      </c>
      <c r="D16" s="373">
        <v>0</v>
      </c>
      <c r="E16" s="271">
        <f>D16/'- 3 -'!D16</f>
        <v>0</v>
      </c>
    </row>
    <row r="17" spans="1:5" ht="13.5" customHeight="1">
      <c r="A17" s="399" t="s">
        <v>344</v>
      </c>
      <c r="B17" s="374">
        <v>0</v>
      </c>
      <c r="C17" s="270">
        <f>B17/'- 3 -'!D17</f>
        <v>0</v>
      </c>
      <c r="D17" s="374">
        <v>0</v>
      </c>
      <c r="E17" s="270">
        <f>D17/'- 3 -'!D17</f>
        <v>0</v>
      </c>
    </row>
    <row r="18" spans="1:5" ht="13.5" customHeight="1">
      <c r="A18" s="400" t="s">
        <v>345</v>
      </c>
      <c r="B18" s="373">
        <v>0</v>
      </c>
      <c r="C18" s="271">
        <f>B18/'- 3 -'!D18</f>
        <v>0</v>
      </c>
      <c r="D18" s="373">
        <v>1581206</v>
      </c>
      <c r="E18" s="271">
        <f>D18/'- 3 -'!D18</f>
        <v>0.019913662284661675</v>
      </c>
    </row>
    <row r="19" spans="1:5" ht="13.5" customHeight="1">
      <c r="A19" s="399" t="s">
        <v>346</v>
      </c>
      <c r="B19" s="374">
        <v>0</v>
      </c>
      <c r="C19" s="270">
        <f>B19/'- 3 -'!D19</f>
        <v>0</v>
      </c>
      <c r="D19" s="374">
        <v>0</v>
      </c>
      <c r="E19" s="270">
        <f>D19/'- 3 -'!D19</f>
        <v>0</v>
      </c>
    </row>
    <row r="20" spans="1:5" ht="13.5" customHeight="1">
      <c r="A20" s="400" t="s">
        <v>347</v>
      </c>
      <c r="B20" s="373">
        <v>0</v>
      </c>
      <c r="C20" s="271">
        <f>B20/'- 3 -'!D20</f>
        <v>0</v>
      </c>
      <c r="D20" s="373">
        <v>0</v>
      </c>
      <c r="E20" s="271">
        <f>D20/'- 3 -'!D20</f>
        <v>0</v>
      </c>
    </row>
    <row r="21" spans="1:5" ht="13.5" customHeight="1">
      <c r="A21" s="399" t="s">
        <v>348</v>
      </c>
      <c r="B21" s="374">
        <v>0</v>
      </c>
      <c r="C21" s="270">
        <f>B21/'- 3 -'!D21</f>
        <v>0</v>
      </c>
      <c r="D21" s="374">
        <v>0</v>
      </c>
      <c r="E21" s="270">
        <f>D21/'- 3 -'!D21</f>
        <v>0</v>
      </c>
    </row>
    <row r="22" spans="1:5" ht="13.5" customHeight="1">
      <c r="A22" s="400" t="s">
        <v>349</v>
      </c>
      <c r="B22" s="373">
        <v>0</v>
      </c>
      <c r="C22" s="271">
        <f>B22/'- 3 -'!D22</f>
        <v>0</v>
      </c>
      <c r="D22" s="373">
        <v>0</v>
      </c>
      <c r="E22" s="271">
        <f>D22/'- 3 -'!D22</f>
        <v>0</v>
      </c>
    </row>
    <row r="23" spans="1:5" ht="13.5" customHeight="1">
      <c r="A23" s="399" t="s">
        <v>350</v>
      </c>
      <c r="B23" s="374">
        <v>0</v>
      </c>
      <c r="C23" s="270">
        <f>B23/'- 3 -'!D23</f>
        <v>0</v>
      </c>
      <c r="D23" s="374">
        <v>0</v>
      </c>
      <c r="E23" s="270">
        <f>D23/'- 3 -'!D23</f>
        <v>0</v>
      </c>
    </row>
    <row r="24" spans="1:5" ht="13.5" customHeight="1">
      <c r="A24" s="400" t="s">
        <v>351</v>
      </c>
      <c r="B24" s="373">
        <v>111540</v>
      </c>
      <c r="C24" s="271">
        <f>B24/'- 3 -'!D24</f>
        <v>0.003058766070073824</v>
      </c>
      <c r="D24" s="373">
        <v>167245</v>
      </c>
      <c r="E24" s="271">
        <f>D24/'- 3 -'!D24</f>
        <v>0.004586366607400903</v>
      </c>
    </row>
    <row r="25" spans="1:5" ht="13.5" customHeight="1">
      <c r="A25" s="399" t="s">
        <v>352</v>
      </c>
      <c r="B25" s="374">
        <v>0</v>
      </c>
      <c r="C25" s="270">
        <f>B25/'- 3 -'!D25</f>
        <v>0</v>
      </c>
      <c r="D25" s="374">
        <v>0</v>
      </c>
      <c r="E25" s="270">
        <f>D25/'- 3 -'!D25</f>
        <v>0</v>
      </c>
    </row>
    <row r="26" spans="1:5" ht="13.5" customHeight="1">
      <c r="A26" s="400" t="s">
        <v>353</v>
      </c>
      <c r="B26" s="373">
        <v>0</v>
      </c>
      <c r="C26" s="271">
        <f>B26/'- 3 -'!D26</f>
        <v>0</v>
      </c>
      <c r="D26" s="373">
        <v>0</v>
      </c>
      <c r="E26" s="271">
        <f>D26/'- 3 -'!D26</f>
        <v>0</v>
      </c>
    </row>
    <row r="27" spans="1:5" ht="13.5" customHeight="1">
      <c r="A27" s="399" t="s">
        <v>354</v>
      </c>
      <c r="B27" s="374">
        <v>0</v>
      </c>
      <c r="C27" s="270">
        <f>B27/'- 3 -'!D27</f>
        <v>0</v>
      </c>
      <c r="D27" s="374">
        <v>0</v>
      </c>
      <c r="E27" s="270">
        <f>D27/'- 3 -'!D27</f>
        <v>0</v>
      </c>
    </row>
    <row r="28" spans="1:5" ht="13.5" customHeight="1">
      <c r="A28" s="400" t="s">
        <v>355</v>
      </c>
      <c r="B28" s="373">
        <v>0</v>
      </c>
      <c r="C28" s="271">
        <f>B28/'- 3 -'!D28</f>
        <v>0</v>
      </c>
      <c r="D28" s="373">
        <v>0</v>
      </c>
      <c r="E28" s="271">
        <f>D28/'- 3 -'!D28</f>
        <v>0</v>
      </c>
    </row>
    <row r="29" spans="1:5" ht="13.5" customHeight="1">
      <c r="A29" s="399" t="s">
        <v>356</v>
      </c>
      <c r="B29" s="374">
        <v>0</v>
      </c>
      <c r="C29" s="270">
        <f>B29/'- 3 -'!D29</f>
        <v>0</v>
      </c>
      <c r="D29" s="374">
        <v>0</v>
      </c>
      <c r="E29" s="270">
        <f>D29/'- 3 -'!D29</f>
        <v>0</v>
      </c>
    </row>
    <row r="30" spans="1:5" ht="13.5" customHeight="1">
      <c r="A30" s="400" t="s">
        <v>357</v>
      </c>
      <c r="B30" s="373">
        <v>0</v>
      </c>
      <c r="C30" s="271">
        <f>B30/'- 3 -'!D30</f>
        <v>0</v>
      </c>
      <c r="D30" s="373">
        <v>0</v>
      </c>
      <c r="E30" s="271">
        <f>D30/'- 3 -'!D30</f>
        <v>0</v>
      </c>
    </row>
    <row r="31" spans="1:5" ht="13.5" customHeight="1">
      <c r="A31" s="399" t="s">
        <v>358</v>
      </c>
      <c r="B31" s="374">
        <v>29339</v>
      </c>
      <c r="C31" s="270">
        <f>B31/'- 3 -'!D31</f>
        <v>0.001183404028067073</v>
      </c>
      <c r="D31" s="374">
        <v>110661</v>
      </c>
      <c r="E31" s="270">
        <f>D31/'- 3 -'!D31</f>
        <v>0.0044635697586806085</v>
      </c>
    </row>
    <row r="32" spans="1:5" ht="13.5" customHeight="1">
      <c r="A32" s="400" t="s">
        <v>359</v>
      </c>
      <c r="B32" s="373">
        <v>35250</v>
      </c>
      <c r="C32" s="271">
        <f>B32/'- 3 -'!D32</f>
        <v>0.001788612308818909</v>
      </c>
      <c r="D32" s="373">
        <v>206650</v>
      </c>
      <c r="E32" s="271">
        <f>D32/'- 3 -'!D32</f>
        <v>0.010485581095529859</v>
      </c>
    </row>
    <row r="33" spans="1:5" ht="13.5" customHeight="1">
      <c r="A33" s="399" t="s">
        <v>360</v>
      </c>
      <c r="B33" s="374">
        <v>0</v>
      </c>
      <c r="C33" s="270">
        <f>B33/'- 3 -'!D33</f>
        <v>0</v>
      </c>
      <c r="D33" s="374">
        <v>0</v>
      </c>
      <c r="E33" s="270">
        <f>D33/'- 3 -'!D33</f>
        <v>0</v>
      </c>
    </row>
    <row r="34" spans="1:5" ht="13.5" customHeight="1">
      <c r="A34" s="400" t="s">
        <v>361</v>
      </c>
      <c r="B34" s="373">
        <v>0</v>
      </c>
      <c r="C34" s="271">
        <f>B34/'- 3 -'!D34</f>
        <v>0</v>
      </c>
      <c r="D34" s="373">
        <v>0</v>
      </c>
      <c r="E34" s="271">
        <f>D34/'- 3 -'!D34</f>
        <v>0</v>
      </c>
    </row>
    <row r="35" spans="1:5" ht="13.5" customHeight="1">
      <c r="A35" s="399" t="s">
        <v>362</v>
      </c>
      <c r="B35" s="374">
        <v>0</v>
      </c>
      <c r="C35" s="270">
        <f>B35/'- 3 -'!D35</f>
        <v>0</v>
      </c>
      <c r="D35" s="374">
        <v>0</v>
      </c>
      <c r="E35" s="270">
        <f>D35/'- 3 -'!D35</f>
        <v>0</v>
      </c>
    </row>
    <row r="36" spans="1:5" ht="13.5" customHeight="1">
      <c r="A36" s="400" t="s">
        <v>363</v>
      </c>
      <c r="B36" s="373">
        <v>0</v>
      </c>
      <c r="C36" s="271">
        <f>B36/'- 3 -'!D36</f>
        <v>0</v>
      </c>
      <c r="D36" s="373">
        <v>0</v>
      </c>
      <c r="E36" s="271">
        <f>D36/'- 3 -'!D36</f>
        <v>0</v>
      </c>
    </row>
    <row r="37" spans="1:5" ht="13.5" customHeight="1">
      <c r="A37" s="399" t="s">
        <v>364</v>
      </c>
      <c r="B37" s="374">
        <v>0</v>
      </c>
      <c r="C37" s="270">
        <f>B37/'- 3 -'!D37</f>
        <v>0</v>
      </c>
      <c r="D37" s="374">
        <v>0</v>
      </c>
      <c r="E37" s="270">
        <f>D37/'- 3 -'!D37</f>
        <v>0</v>
      </c>
    </row>
    <row r="38" spans="1:5" ht="13.5" customHeight="1">
      <c r="A38" s="400" t="s">
        <v>365</v>
      </c>
      <c r="B38" s="373">
        <v>0</v>
      </c>
      <c r="C38" s="271">
        <f>B38/'- 3 -'!D38</f>
        <v>0</v>
      </c>
      <c r="D38" s="373">
        <v>0</v>
      </c>
      <c r="E38" s="271">
        <f>D38/'- 3 -'!D38</f>
        <v>0</v>
      </c>
    </row>
    <row r="39" spans="1:5" ht="13.5" customHeight="1">
      <c r="A39" s="399" t="s">
        <v>366</v>
      </c>
      <c r="B39" s="374">
        <v>0</v>
      </c>
      <c r="C39" s="270">
        <f>B39/'- 3 -'!D39</f>
        <v>0</v>
      </c>
      <c r="D39" s="374">
        <v>0</v>
      </c>
      <c r="E39" s="270">
        <f>D39/'- 3 -'!D39</f>
        <v>0</v>
      </c>
    </row>
    <row r="40" spans="1:5" ht="13.5" customHeight="1">
      <c r="A40" s="400" t="s">
        <v>367</v>
      </c>
      <c r="B40" s="373">
        <v>0</v>
      </c>
      <c r="C40" s="271">
        <f>B40/'- 3 -'!D40</f>
        <v>0</v>
      </c>
      <c r="D40" s="373">
        <v>0</v>
      </c>
      <c r="E40" s="271">
        <f>D40/'- 3 -'!D40</f>
        <v>0</v>
      </c>
    </row>
    <row r="41" spans="1:5" ht="13.5" customHeight="1">
      <c r="A41" s="399" t="s">
        <v>368</v>
      </c>
      <c r="B41" s="374">
        <v>1050000</v>
      </c>
      <c r="C41" s="270">
        <f>B41/'- 3 -'!D41</f>
        <v>0.02549511327879467</v>
      </c>
      <c r="D41" s="374">
        <v>0</v>
      </c>
      <c r="E41" s="270">
        <f>D41/'- 3 -'!D41</f>
        <v>0</v>
      </c>
    </row>
    <row r="42" spans="1:5" ht="13.5" customHeight="1">
      <c r="A42" s="400" t="s">
        <v>369</v>
      </c>
      <c r="B42" s="373">
        <v>0</v>
      </c>
      <c r="C42" s="271">
        <f>B42/'- 3 -'!D42</f>
        <v>0</v>
      </c>
      <c r="D42" s="373">
        <v>0</v>
      </c>
      <c r="E42" s="271">
        <f>D42/'- 3 -'!D42</f>
        <v>0</v>
      </c>
    </row>
    <row r="43" spans="1:5" ht="13.5" customHeight="1">
      <c r="A43" s="399" t="s">
        <v>370</v>
      </c>
      <c r="B43" s="374">
        <v>5200</v>
      </c>
      <c r="C43" s="270">
        <f>B43/'- 3 -'!D43</f>
        <v>0.0005677731108769168</v>
      </c>
      <c r="D43" s="374">
        <v>134800</v>
      </c>
      <c r="E43" s="270">
        <f>D43/'- 3 -'!D43</f>
        <v>0.014718426028116998</v>
      </c>
    </row>
    <row r="44" spans="1:5" ht="13.5" customHeight="1">
      <c r="A44" s="400" t="s">
        <v>371</v>
      </c>
      <c r="B44" s="373">
        <v>0</v>
      </c>
      <c r="C44" s="271">
        <f>B44/'- 3 -'!D44</f>
        <v>0</v>
      </c>
      <c r="D44" s="373">
        <v>0</v>
      </c>
      <c r="E44" s="271">
        <f>D44/'- 3 -'!D44</f>
        <v>0</v>
      </c>
    </row>
    <row r="45" spans="1:5" ht="13.5" customHeight="1">
      <c r="A45" s="399" t="s">
        <v>372</v>
      </c>
      <c r="B45" s="374">
        <v>75210</v>
      </c>
      <c r="C45" s="270">
        <f>B45/'- 3 -'!D45</f>
        <v>0.0071025108287084224</v>
      </c>
      <c r="D45" s="374">
        <v>272790</v>
      </c>
      <c r="E45" s="270">
        <f>D45/'- 3 -'!D45</f>
        <v>0.02576112124668755</v>
      </c>
    </row>
    <row r="46" spans="1:5" ht="13.5" customHeight="1">
      <c r="A46" s="400" t="s">
        <v>373</v>
      </c>
      <c r="B46" s="373">
        <v>0</v>
      </c>
      <c r="C46" s="271">
        <f>B46/'- 3 -'!D46</f>
        <v>0</v>
      </c>
      <c r="D46" s="373">
        <v>0</v>
      </c>
      <c r="E46" s="271">
        <f>D46/'- 3 -'!D46</f>
        <v>0</v>
      </c>
    </row>
    <row r="47" spans="1:5" ht="13.5" customHeight="1">
      <c r="A47" s="399" t="s">
        <v>377</v>
      </c>
      <c r="B47" s="374">
        <v>61880</v>
      </c>
      <c r="C47" s="270">
        <f>B47/'- 3 -'!D47</f>
        <v>0.010770809088279208</v>
      </c>
      <c r="D47" s="374">
        <v>0</v>
      </c>
      <c r="E47" s="270">
        <f>D47/'- 3 -'!D47</f>
        <v>0</v>
      </c>
    </row>
    <row r="48" spans="1:5" ht="4.5" customHeight="1">
      <c r="A48" s="401"/>
      <c r="B48" s="312"/>
      <c r="C48" s="159"/>
      <c r="D48" s="312"/>
      <c r="E48" s="159"/>
    </row>
    <row r="49" spans="1:6" ht="13.5" customHeight="1">
      <c r="A49" s="395" t="s">
        <v>374</v>
      </c>
      <c r="B49" s="375">
        <f>SUM(B11:B47)</f>
        <v>1475496</v>
      </c>
      <c r="C49" s="79">
        <f>B49/'- 3 -'!D49</f>
        <v>0.0010097082701531483</v>
      </c>
      <c r="D49" s="375">
        <f>SUM(D11:D47)</f>
        <v>2933886</v>
      </c>
      <c r="E49" s="79">
        <f>D49/'- 3 -'!D49</f>
        <v>0.0020077105989352324</v>
      </c>
      <c r="F49" s="66">
        <f>D49+B49-'- 12 -'!F52</f>
        <v>0</v>
      </c>
    </row>
    <row r="50" spans="1:5" ht="4.5" customHeight="1">
      <c r="A50" s="401" t="s">
        <v>21</v>
      </c>
      <c r="B50" s="312"/>
      <c r="C50" s="159"/>
      <c r="D50" s="312"/>
      <c r="E50" s="159"/>
    </row>
    <row r="51" spans="1:5" ht="13.5" customHeight="1">
      <c r="A51" s="400" t="s">
        <v>375</v>
      </c>
      <c r="B51" s="373">
        <v>0</v>
      </c>
      <c r="C51" s="271">
        <f>B51/'- 3 -'!D51</f>
        <v>0</v>
      </c>
      <c r="D51" s="373">
        <v>0</v>
      </c>
      <c r="E51" s="271">
        <f>D51/'- 3 -'!D51</f>
        <v>0</v>
      </c>
    </row>
    <row r="52" spans="1:5" ht="13.5" customHeight="1">
      <c r="A52" s="399" t="s">
        <v>376</v>
      </c>
      <c r="B52" s="374">
        <v>0</v>
      </c>
      <c r="C52" s="270">
        <f>B52/'- 3 -'!D52</f>
        <v>0</v>
      </c>
      <c r="D52" s="374">
        <v>0</v>
      </c>
      <c r="E52" s="270">
        <f>D52/'- 3 -'!D52</f>
        <v>0</v>
      </c>
    </row>
    <row r="53" ht="49.5" customHeight="1"/>
    <row r="54" ht="15" customHeight="1">
      <c r="A54" s="269"/>
    </row>
    <row r="55" ht="14.25" customHeight="1">
      <c r="A55" s="3"/>
    </row>
    <row r="56" ht="14.25" customHeight="1">
      <c r="A56" s="3"/>
    </row>
    <row r="57" ht="14.25" customHeight="1">
      <c r="A57" s="3"/>
    </row>
    <row r="58" ht="14.25" customHeight="1">
      <c r="A58" s="3"/>
    </row>
    <row r="59" ht="14.25" customHeight="1">
      <c r="A59" s="222"/>
    </row>
    <row r="60" ht="14.25"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Roman,Bold"&amp;11&amp;A</oddHead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F59"/>
  <sheetViews>
    <sheetView showGridLines="0" showZeros="0" workbookViewId="0" topLeftCell="A1">
      <selection activeCell="A1" sqref="A1"/>
    </sheetView>
  </sheetViews>
  <sheetFormatPr defaultColWidth="15.83203125" defaultRowHeight="12"/>
  <cols>
    <col min="1" max="1" width="33.83203125" style="9" customWidth="1"/>
    <col min="2" max="2" width="18.83203125" style="9" customWidth="1"/>
    <col min="3" max="3" width="19.83203125" style="9" customWidth="1"/>
    <col min="4" max="4" width="21.83203125" style="9" customWidth="1"/>
    <col min="5" max="5" width="19.83203125" style="9" customWidth="1"/>
    <col min="6" max="6" width="20.83203125" style="9" customWidth="1"/>
    <col min="7" max="16384" width="15.83203125" style="9" customWidth="1"/>
  </cols>
  <sheetData>
    <row r="1" spans="1:6" ht="6.75" customHeight="1">
      <c r="A1" s="11"/>
      <c r="B1" s="42"/>
      <c r="C1" s="42"/>
      <c r="D1" s="42"/>
      <c r="E1" s="42"/>
      <c r="F1" s="42"/>
    </row>
    <row r="2" spans="1:6" ht="15.75" customHeight="1">
      <c r="A2" s="372" t="s">
        <v>29</v>
      </c>
      <c r="B2" s="43"/>
      <c r="C2" s="43"/>
      <c r="D2" s="43"/>
      <c r="E2" s="43"/>
      <c r="F2" s="43"/>
    </row>
    <row r="3" spans="1:6" ht="15.75" customHeight="1">
      <c r="A3" s="507" t="s">
        <v>564</v>
      </c>
      <c r="B3" s="46"/>
      <c r="C3" s="213"/>
      <c r="D3" s="46"/>
      <c r="E3" s="46"/>
      <c r="F3" s="46"/>
    </row>
    <row r="4" spans="2:6" ht="15.75" customHeight="1">
      <c r="B4" s="42"/>
      <c r="C4" s="42"/>
      <c r="D4" s="42"/>
      <c r="E4" s="42"/>
      <c r="F4" s="42"/>
    </row>
    <row r="5" spans="2:6" ht="15.75" customHeight="1">
      <c r="B5" s="42"/>
      <c r="C5" s="42"/>
      <c r="D5" s="42"/>
      <c r="E5" s="42"/>
      <c r="F5" s="42"/>
    </row>
    <row r="6" spans="2:6" ht="15.75" customHeight="1">
      <c r="B6" s="63"/>
      <c r="C6" s="243" t="s">
        <v>54</v>
      </c>
      <c r="D6" s="306"/>
      <c r="E6" s="307" t="s">
        <v>54</v>
      </c>
      <c r="F6" s="307" t="s">
        <v>55</v>
      </c>
    </row>
    <row r="7" spans="2:6" ht="15.75" customHeight="1">
      <c r="B7" s="63"/>
      <c r="C7" s="280" t="s">
        <v>152</v>
      </c>
      <c r="D7" s="308"/>
      <c r="E7" s="188" t="s">
        <v>314</v>
      </c>
      <c r="F7" s="188" t="s">
        <v>92</v>
      </c>
    </row>
    <row r="8" spans="1:6" ht="15.75" customHeight="1">
      <c r="A8" s="396"/>
      <c r="B8" s="309" t="s">
        <v>87</v>
      </c>
      <c r="C8" s="280" t="s">
        <v>168</v>
      </c>
      <c r="D8" s="188" t="s">
        <v>114</v>
      </c>
      <c r="E8" s="188" t="s">
        <v>115</v>
      </c>
      <c r="F8" s="188" t="s">
        <v>116</v>
      </c>
    </row>
    <row r="9" spans="1:6" ht="16.5">
      <c r="A9" s="397" t="s">
        <v>118</v>
      </c>
      <c r="B9" s="310" t="s">
        <v>271</v>
      </c>
      <c r="C9" s="310" t="s">
        <v>272</v>
      </c>
      <c r="D9" s="311" t="s">
        <v>273</v>
      </c>
      <c r="E9" s="311" t="s">
        <v>315</v>
      </c>
      <c r="F9" s="311" t="s">
        <v>316</v>
      </c>
    </row>
    <row r="10" ht="4.5" customHeight="1">
      <c r="A10" s="398"/>
    </row>
    <row r="11" spans="1:6" ht="13.5" customHeight="1">
      <c r="A11" s="399" t="s">
        <v>339</v>
      </c>
      <c r="B11" s="374">
        <v>11621328</v>
      </c>
      <c r="C11" s="374">
        <v>-38100</v>
      </c>
      <c r="D11" s="374">
        <f>B11+C11</f>
        <v>11583228</v>
      </c>
      <c r="E11" s="374">
        <f>-'- 15 -'!H11-'- 16 -'!B11</f>
        <v>-6105</v>
      </c>
      <c r="F11" s="374">
        <f>D11+E11</f>
        <v>11577123</v>
      </c>
    </row>
    <row r="12" spans="1:6" ht="13.5" customHeight="1">
      <c r="A12" s="400" t="s">
        <v>340</v>
      </c>
      <c r="B12" s="373">
        <v>20186187</v>
      </c>
      <c r="C12" s="373">
        <v>-126800</v>
      </c>
      <c r="D12" s="373">
        <f aca="true" t="shared" si="0" ref="D12:D47">B12+C12</f>
        <v>20059387</v>
      </c>
      <c r="E12" s="373">
        <f>-'- 15 -'!H12-'- 16 -'!B12</f>
        <v>-452611</v>
      </c>
      <c r="F12" s="373">
        <f aca="true" t="shared" si="1" ref="F12:F47">D12+E12</f>
        <v>19606776</v>
      </c>
    </row>
    <row r="13" spans="1:6" ht="13.5" customHeight="1">
      <c r="A13" s="399" t="s">
        <v>341</v>
      </c>
      <c r="B13" s="374">
        <v>49332700</v>
      </c>
      <c r="C13" s="374">
        <v>-102700</v>
      </c>
      <c r="D13" s="374">
        <f t="shared" si="0"/>
        <v>49230000</v>
      </c>
      <c r="E13" s="374">
        <f>-'- 15 -'!H13-'- 16 -'!B13</f>
        <v>-70700</v>
      </c>
      <c r="F13" s="374">
        <f t="shared" si="1"/>
        <v>49159300</v>
      </c>
    </row>
    <row r="14" spans="1:6" ht="13.5" customHeight="1">
      <c r="A14" s="400" t="s">
        <v>378</v>
      </c>
      <c r="B14" s="373">
        <v>44555025</v>
      </c>
      <c r="C14" s="373">
        <v>-56984</v>
      </c>
      <c r="D14" s="373">
        <f t="shared" si="0"/>
        <v>44498041</v>
      </c>
      <c r="E14" s="373">
        <f>-'- 15 -'!H14-'- 16 -'!B14</f>
        <v>-170917</v>
      </c>
      <c r="F14" s="373">
        <f t="shared" si="1"/>
        <v>44327124</v>
      </c>
    </row>
    <row r="15" spans="1:6" ht="13.5" customHeight="1">
      <c r="A15" s="399" t="s">
        <v>342</v>
      </c>
      <c r="B15" s="374">
        <v>13570899</v>
      </c>
      <c r="C15" s="374">
        <v>-76000</v>
      </c>
      <c r="D15" s="374">
        <f t="shared" si="0"/>
        <v>13494899</v>
      </c>
      <c r="E15" s="374">
        <f>-'- 15 -'!H15-'- 16 -'!B15</f>
        <v>-300775</v>
      </c>
      <c r="F15" s="374">
        <f t="shared" si="1"/>
        <v>13194124</v>
      </c>
    </row>
    <row r="16" spans="1:6" ht="13.5" customHeight="1">
      <c r="A16" s="400" t="s">
        <v>343</v>
      </c>
      <c r="B16" s="373">
        <v>10957665</v>
      </c>
      <c r="C16" s="373">
        <v>0</v>
      </c>
      <c r="D16" s="373">
        <f t="shared" si="0"/>
        <v>10957665</v>
      </c>
      <c r="E16" s="373">
        <f>-'- 15 -'!H16-'- 16 -'!B16</f>
        <v>-5000</v>
      </c>
      <c r="F16" s="373">
        <f t="shared" si="1"/>
        <v>10952665</v>
      </c>
    </row>
    <row r="17" spans="1:6" ht="13.5" customHeight="1">
      <c r="A17" s="399" t="s">
        <v>344</v>
      </c>
      <c r="B17" s="374">
        <v>12936659</v>
      </c>
      <c r="C17" s="374">
        <v>-47400</v>
      </c>
      <c r="D17" s="374">
        <f t="shared" si="0"/>
        <v>12889259</v>
      </c>
      <c r="E17" s="374">
        <f>-'- 15 -'!H17-'- 16 -'!B17</f>
        <v>-44650</v>
      </c>
      <c r="F17" s="374">
        <f t="shared" si="1"/>
        <v>12844609</v>
      </c>
    </row>
    <row r="18" spans="1:6" ht="13.5" customHeight="1">
      <c r="A18" s="400" t="s">
        <v>345</v>
      </c>
      <c r="B18" s="373">
        <v>82147727</v>
      </c>
      <c r="C18" s="373">
        <v>-2744653</v>
      </c>
      <c r="D18" s="373">
        <f t="shared" si="0"/>
        <v>79403074</v>
      </c>
      <c r="E18" s="373">
        <f>-'- 15 -'!H18-'- 16 -'!B18</f>
        <v>-2756466</v>
      </c>
      <c r="F18" s="373">
        <f t="shared" si="1"/>
        <v>76646608</v>
      </c>
    </row>
    <row r="19" spans="1:6" ht="13.5" customHeight="1">
      <c r="A19" s="399" t="s">
        <v>346</v>
      </c>
      <c r="B19" s="374">
        <v>19702775</v>
      </c>
      <c r="C19" s="374">
        <v>-122000</v>
      </c>
      <c r="D19" s="374">
        <f t="shared" si="0"/>
        <v>19580775</v>
      </c>
      <c r="E19" s="374">
        <f>-'- 15 -'!H19-'- 16 -'!B19</f>
        <v>0</v>
      </c>
      <c r="F19" s="374">
        <f t="shared" si="1"/>
        <v>19580775</v>
      </c>
    </row>
    <row r="20" spans="1:6" ht="13.5" customHeight="1">
      <c r="A20" s="400" t="s">
        <v>347</v>
      </c>
      <c r="B20" s="373">
        <v>39071634</v>
      </c>
      <c r="C20" s="373">
        <v>-215000</v>
      </c>
      <c r="D20" s="373">
        <f t="shared" si="0"/>
        <v>38856634</v>
      </c>
      <c r="E20" s="373">
        <f>-'- 15 -'!H20-'- 16 -'!B20</f>
        <v>-109160</v>
      </c>
      <c r="F20" s="373">
        <f t="shared" si="1"/>
        <v>38747474</v>
      </c>
    </row>
    <row r="21" spans="1:6" ht="13.5" customHeight="1">
      <c r="A21" s="399" t="s">
        <v>348</v>
      </c>
      <c r="B21" s="374">
        <v>25260000</v>
      </c>
      <c r="C21" s="374">
        <v>-262050</v>
      </c>
      <c r="D21" s="374">
        <f t="shared" si="0"/>
        <v>24997950</v>
      </c>
      <c r="E21" s="374">
        <f>-'- 15 -'!H21-'- 16 -'!B21</f>
        <v>-88000</v>
      </c>
      <c r="F21" s="374">
        <f t="shared" si="1"/>
        <v>24909950</v>
      </c>
    </row>
    <row r="22" spans="1:6" ht="13.5" customHeight="1">
      <c r="A22" s="400" t="s">
        <v>349</v>
      </c>
      <c r="B22" s="373">
        <v>12801426</v>
      </c>
      <c r="C22" s="373">
        <v>-17800</v>
      </c>
      <c r="D22" s="373">
        <f t="shared" si="0"/>
        <v>12783626</v>
      </c>
      <c r="E22" s="373">
        <f>-'- 15 -'!H22-'- 16 -'!B22</f>
        <v>-45760</v>
      </c>
      <c r="F22" s="373">
        <f t="shared" si="1"/>
        <v>12737866</v>
      </c>
    </row>
    <row r="23" spans="1:6" ht="13.5" customHeight="1">
      <c r="A23" s="399" t="s">
        <v>350</v>
      </c>
      <c r="B23" s="374">
        <v>10957675</v>
      </c>
      <c r="C23" s="374">
        <v>-39600</v>
      </c>
      <c r="D23" s="374">
        <f t="shared" si="0"/>
        <v>10918075</v>
      </c>
      <c r="E23" s="374">
        <f>-'- 15 -'!H23-'- 16 -'!B23</f>
        <v>0</v>
      </c>
      <c r="F23" s="374">
        <f t="shared" si="1"/>
        <v>10918075</v>
      </c>
    </row>
    <row r="24" spans="1:6" ht="13.5" customHeight="1">
      <c r="A24" s="400" t="s">
        <v>351</v>
      </c>
      <c r="B24" s="373">
        <v>36645885</v>
      </c>
      <c r="C24" s="373">
        <v>-180200</v>
      </c>
      <c r="D24" s="373">
        <f t="shared" si="0"/>
        <v>36465685</v>
      </c>
      <c r="E24" s="373">
        <f>-'- 15 -'!H24-'- 16 -'!B24</f>
        <v>-566770</v>
      </c>
      <c r="F24" s="373">
        <f t="shared" si="1"/>
        <v>35898915</v>
      </c>
    </row>
    <row r="25" spans="1:6" ht="13.5" customHeight="1">
      <c r="A25" s="399" t="s">
        <v>352</v>
      </c>
      <c r="B25" s="374">
        <v>117721314</v>
      </c>
      <c r="C25" s="374">
        <v>-1330300</v>
      </c>
      <c r="D25" s="374">
        <f t="shared" si="0"/>
        <v>116391014</v>
      </c>
      <c r="E25" s="374">
        <f>-'- 15 -'!H25-'- 16 -'!B25</f>
        <v>-419040</v>
      </c>
      <c r="F25" s="374">
        <f t="shared" si="1"/>
        <v>115971974</v>
      </c>
    </row>
    <row r="26" spans="1:6" ht="13.5" customHeight="1">
      <c r="A26" s="400" t="s">
        <v>353</v>
      </c>
      <c r="B26" s="373">
        <v>27173513</v>
      </c>
      <c r="C26" s="373">
        <v>-4400</v>
      </c>
      <c r="D26" s="373">
        <f t="shared" si="0"/>
        <v>27169113</v>
      </c>
      <c r="E26" s="373">
        <f>-'- 15 -'!H26-'- 16 -'!B26</f>
        <v>0</v>
      </c>
      <c r="F26" s="373">
        <f t="shared" si="1"/>
        <v>27169113</v>
      </c>
    </row>
    <row r="27" spans="1:6" ht="13.5" customHeight="1">
      <c r="A27" s="399" t="s">
        <v>354</v>
      </c>
      <c r="B27" s="374">
        <v>28430490</v>
      </c>
      <c r="C27" s="374">
        <v>-1840</v>
      </c>
      <c r="D27" s="374">
        <f t="shared" si="0"/>
        <v>28428650</v>
      </c>
      <c r="E27" s="374">
        <f>-'- 15 -'!H27-'- 16 -'!B27</f>
        <v>-33329</v>
      </c>
      <c r="F27" s="374">
        <f t="shared" si="1"/>
        <v>28395321</v>
      </c>
    </row>
    <row r="28" spans="1:6" ht="13.5" customHeight="1">
      <c r="A28" s="400" t="s">
        <v>355</v>
      </c>
      <c r="B28" s="373">
        <v>17363686</v>
      </c>
      <c r="C28" s="373">
        <v>-57800</v>
      </c>
      <c r="D28" s="373">
        <f t="shared" si="0"/>
        <v>17305886</v>
      </c>
      <c r="E28" s="373">
        <f>-'- 15 -'!H28-'- 16 -'!B28</f>
        <v>-10000</v>
      </c>
      <c r="F28" s="373">
        <f t="shared" si="1"/>
        <v>17295886</v>
      </c>
    </row>
    <row r="29" spans="1:6" ht="13.5" customHeight="1">
      <c r="A29" s="399" t="s">
        <v>356</v>
      </c>
      <c r="B29" s="374">
        <v>112098249</v>
      </c>
      <c r="C29" s="374">
        <v>-3445940</v>
      </c>
      <c r="D29" s="374">
        <f t="shared" si="0"/>
        <v>108652309</v>
      </c>
      <c r="E29" s="374">
        <f>-'- 15 -'!H29-'- 16 -'!B29</f>
        <v>-48763</v>
      </c>
      <c r="F29" s="374">
        <f t="shared" si="1"/>
        <v>108603546</v>
      </c>
    </row>
    <row r="30" spans="1:6" ht="13.5" customHeight="1">
      <c r="A30" s="400" t="s">
        <v>357</v>
      </c>
      <c r="B30" s="373">
        <v>10285192</v>
      </c>
      <c r="C30" s="373">
        <v>-31800</v>
      </c>
      <c r="D30" s="373">
        <f t="shared" si="0"/>
        <v>10253392</v>
      </c>
      <c r="E30" s="373">
        <f>-'- 15 -'!H30-'- 16 -'!B30</f>
        <v>-5335</v>
      </c>
      <c r="F30" s="373">
        <f t="shared" si="1"/>
        <v>10248057</v>
      </c>
    </row>
    <row r="31" spans="1:6" ht="13.5" customHeight="1">
      <c r="A31" s="399" t="s">
        <v>358</v>
      </c>
      <c r="B31" s="374">
        <v>25034040</v>
      </c>
      <c r="C31" s="374">
        <v>-242000</v>
      </c>
      <c r="D31" s="374">
        <f t="shared" si="0"/>
        <v>24792040</v>
      </c>
      <c r="E31" s="374">
        <f>-'- 15 -'!H31-'- 16 -'!B31</f>
        <v>-155483</v>
      </c>
      <c r="F31" s="374">
        <f t="shared" si="1"/>
        <v>24636557</v>
      </c>
    </row>
    <row r="32" spans="1:6" ht="13.5" customHeight="1">
      <c r="A32" s="400" t="s">
        <v>359</v>
      </c>
      <c r="B32" s="373">
        <v>19914216</v>
      </c>
      <c r="C32" s="373">
        <v>-206200</v>
      </c>
      <c r="D32" s="373">
        <f t="shared" si="0"/>
        <v>19708016</v>
      </c>
      <c r="E32" s="373">
        <f>-'- 15 -'!H32-'- 16 -'!B32</f>
        <v>-254675</v>
      </c>
      <c r="F32" s="373">
        <f t="shared" si="1"/>
        <v>19453341</v>
      </c>
    </row>
    <row r="33" spans="1:6" ht="13.5" customHeight="1">
      <c r="A33" s="399" t="s">
        <v>360</v>
      </c>
      <c r="B33" s="374">
        <v>21763900</v>
      </c>
      <c r="C33" s="374">
        <v>-118000</v>
      </c>
      <c r="D33" s="374">
        <f t="shared" si="0"/>
        <v>21645900</v>
      </c>
      <c r="E33" s="374">
        <f>-'- 15 -'!H33-'- 16 -'!B33</f>
        <v>-10000</v>
      </c>
      <c r="F33" s="374">
        <f t="shared" si="1"/>
        <v>21635900</v>
      </c>
    </row>
    <row r="34" spans="1:6" ht="13.5" customHeight="1">
      <c r="A34" s="400" t="s">
        <v>361</v>
      </c>
      <c r="B34" s="373">
        <v>18394056</v>
      </c>
      <c r="C34" s="373">
        <v>-431500</v>
      </c>
      <c r="D34" s="373">
        <f t="shared" si="0"/>
        <v>17962556</v>
      </c>
      <c r="E34" s="373">
        <f>-'- 15 -'!H34-'- 16 -'!B34</f>
        <v>-12107</v>
      </c>
      <c r="F34" s="373">
        <f t="shared" si="1"/>
        <v>17950449</v>
      </c>
    </row>
    <row r="35" spans="1:6" ht="13.5" customHeight="1">
      <c r="A35" s="399" t="s">
        <v>362</v>
      </c>
      <c r="B35" s="374">
        <v>130638650</v>
      </c>
      <c r="C35" s="374">
        <v>-317030</v>
      </c>
      <c r="D35" s="374">
        <f t="shared" si="0"/>
        <v>130321620</v>
      </c>
      <c r="E35" s="374">
        <f>-'- 15 -'!H35-'- 16 -'!B35</f>
        <v>-534295</v>
      </c>
      <c r="F35" s="374">
        <f t="shared" si="1"/>
        <v>129787325</v>
      </c>
    </row>
    <row r="36" spans="1:6" ht="13.5" customHeight="1">
      <c r="A36" s="400" t="s">
        <v>363</v>
      </c>
      <c r="B36" s="373">
        <v>16759600</v>
      </c>
      <c r="C36" s="373">
        <v>-129200</v>
      </c>
      <c r="D36" s="373">
        <f t="shared" si="0"/>
        <v>16630400</v>
      </c>
      <c r="E36" s="373">
        <f>-'- 15 -'!H36-'- 16 -'!B36</f>
        <v>-7875</v>
      </c>
      <c r="F36" s="373">
        <f t="shared" si="1"/>
        <v>16622525</v>
      </c>
    </row>
    <row r="37" spans="1:6" ht="13.5" customHeight="1">
      <c r="A37" s="399" t="s">
        <v>364</v>
      </c>
      <c r="B37" s="374">
        <v>26161404</v>
      </c>
      <c r="C37" s="374">
        <v>-605212</v>
      </c>
      <c r="D37" s="374">
        <f t="shared" si="0"/>
        <v>25556192</v>
      </c>
      <c r="E37" s="374">
        <f>-'- 15 -'!H37-'- 16 -'!B37</f>
        <v>0</v>
      </c>
      <c r="F37" s="374">
        <f t="shared" si="1"/>
        <v>25556192</v>
      </c>
    </row>
    <row r="38" spans="1:6" ht="13.5" customHeight="1">
      <c r="A38" s="400" t="s">
        <v>365</v>
      </c>
      <c r="B38" s="373">
        <v>67848070</v>
      </c>
      <c r="C38" s="373">
        <v>-1139500</v>
      </c>
      <c r="D38" s="373">
        <f t="shared" si="0"/>
        <v>66708570</v>
      </c>
      <c r="E38" s="373">
        <f>-'- 15 -'!H38-'- 16 -'!B38</f>
        <v>-782807</v>
      </c>
      <c r="F38" s="373">
        <f t="shared" si="1"/>
        <v>65925763</v>
      </c>
    </row>
    <row r="39" spans="1:6" ht="13.5" customHeight="1">
      <c r="A39" s="399" t="s">
        <v>366</v>
      </c>
      <c r="B39" s="374">
        <v>15434098</v>
      </c>
      <c r="C39" s="374">
        <v>-85000</v>
      </c>
      <c r="D39" s="374">
        <f t="shared" si="0"/>
        <v>15349098</v>
      </c>
      <c r="E39" s="374">
        <f>-'- 15 -'!H39-'- 16 -'!B39</f>
        <v>-57900</v>
      </c>
      <c r="F39" s="374">
        <f t="shared" si="1"/>
        <v>15291198</v>
      </c>
    </row>
    <row r="40" spans="1:6" ht="13.5" customHeight="1">
      <c r="A40" s="400" t="s">
        <v>367</v>
      </c>
      <c r="B40" s="373">
        <v>71397961.36</v>
      </c>
      <c r="C40" s="373">
        <v>-1196991</v>
      </c>
      <c r="D40" s="373">
        <f t="shared" si="0"/>
        <v>70200970.36</v>
      </c>
      <c r="E40" s="373">
        <f>-'- 15 -'!H40-'- 16 -'!B40</f>
        <v>-632906.36</v>
      </c>
      <c r="F40" s="373">
        <f t="shared" si="1"/>
        <v>69568064</v>
      </c>
    </row>
    <row r="41" spans="1:6" ht="13.5" customHeight="1">
      <c r="A41" s="399" t="s">
        <v>368</v>
      </c>
      <c r="B41" s="374">
        <v>42068965</v>
      </c>
      <c r="C41" s="374">
        <v>-884602</v>
      </c>
      <c r="D41" s="374">
        <f t="shared" si="0"/>
        <v>41184363</v>
      </c>
      <c r="E41" s="374">
        <f>-'- 15 -'!H41-'- 16 -'!B41</f>
        <v>-1103505</v>
      </c>
      <c r="F41" s="374">
        <f t="shared" si="1"/>
        <v>40080858</v>
      </c>
    </row>
    <row r="42" spans="1:6" ht="13.5" customHeight="1">
      <c r="A42" s="400" t="s">
        <v>369</v>
      </c>
      <c r="B42" s="373">
        <v>15551363</v>
      </c>
      <c r="C42" s="373">
        <v>-8000</v>
      </c>
      <c r="D42" s="373">
        <f t="shared" si="0"/>
        <v>15543363</v>
      </c>
      <c r="E42" s="373">
        <f>-'- 15 -'!H42-'- 16 -'!B42</f>
        <v>-65775</v>
      </c>
      <c r="F42" s="373">
        <f t="shared" si="1"/>
        <v>15477588</v>
      </c>
    </row>
    <row r="43" spans="1:6" ht="13.5" customHeight="1">
      <c r="A43" s="399" t="s">
        <v>370</v>
      </c>
      <c r="B43" s="374">
        <v>9186588</v>
      </c>
      <c r="C43" s="374">
        <v>-28000</v>
      </c>
      <c r="D43" s="374">
        <f t="shared" si="0"/>
        <v>9158588</v>
      </c>
      <c r="E43" s="374">
        <f>-'- 15 -'!H43-'- 16 -'!B43</f>
        <v>-145000</v>
      </c>
      <c r="F43" s="374">
        <f t="shared" si="1"/>
        <v>9013588</v>
      </c>
    </row>
    <row r="44" spans="1:6" ht="13.5" customHeight="1">
      <c r="A44" s="400" t="s">
        <v>371</v>
      </c>
      <c r="B44" s="373">
        <v>7179538</v>
      </c>
      <c r="C44" s="373">
        <v>-89432</v>
      </c>
      <c r="D44" s="373">
        <f t="shared" si="0"/>
        <v>7090106</v>
      </c>
      <c r="E44" s="373">
        <f>-'- 15 -'!H44-'- 16 -'!B44</f>
        <v>0</v>
      </c>
      <c r="F44" s="373">
        <f t="shared" si="1"/>
        <v>7090106</v>
      </c>
    </row>
    <row r="45" spans="1:6" ht="13.5" customHeight="1">
      <c r="A45" s="399" t="s">
        <v>372</v>
      </c>
      <c r="B45" s="374">
        <v>10619213</v>
      </c>
      <c r="C45" s="374">
        <v>-30000</v>
      </c>
      <c r="D45" s="374">
        <f t="shared" si="0"/>
        <v>10589213</v>
      </c>
      <c r="E45" s="374">
        <f>-'- 15 -'!H45-'- 16 -'!B45</f>
        <v>-372000</v>
      </c>
      <c r="F45" s="374">
        <f t="shared" si="1"/>
        <v>10217213</v>
      </c>
    </row>
    <row r="46" spans="1:6" ht="13.5" customHeight="1">
      <c r="A46" s="400" t="s">
        <v>373</v>
      </c>
      <c r="B46" s="373">
        <v>271526200</v>
      </c>
      <c r="C46" s="373">
        <v>-2321800</v>
      </c>
      <c r="D46" s="373">
        <f t="shared" si="0"/>
        <v>269204400</v>
      </c>
      <c r="E46" s="373">
        <f>-'- 15 -'!H46-'- 16 -'!B46</f>
        <v>-5106300</v>
      </c>
      <c r="F46" s="373">
        <f t="shared" si="1"/>
        <v>264098100</v>
      </c>
    </row>
    <row r="47" spans="1:6" ht="13.5" customHeight="1">
      <c r="A47" s="399" t="s">
        <v>377</v>
      </c>
      <c r="B47" s="374">
        <v>8948070</v>
      </c>
      <c r="C47" s="374">
        <v>-3202912</v>
      </c>
      <c r="D47" s="374">
        <f t="shared" si="0"/>
        <v>5745158</v>
      </c>
      <c r="E47" s="374">
        <f>-'- 15 -'!H47-'- 16 -'!B47</f>
        <v>-368244</v>
      </c>
      <c r="F47" s="374">
        <f t="shared" si="1"/>
        <v>5376914</v>
      </c>
    </row>
    <row r="48" spans="1:6" ht="4.5" customHeight="1">
      <c r="A48" s="401" t="s">
        <v>21</v>
      </c>
      <c r="B48" s="312"/>
      <c r="C48" s="312"/>
      <c r="D48" s="312"/>
      <c r="E48" s="312"/>
      <c r="F48" s="312"/>
    </row>
    <row r="49" spans="1:6" ht="13.5" customHeight="1">
      <c r="A49" s="395" t="s">
        <v>374</v>
      </c>
      <c r="B49" s="375">
        <f>SUM(B11:B47)</f>
        <v>1481245961.36</v>
      </c>
      <c r="C49" s="375">
        <f>SUM(C11:C47)</f>
        <v>-19936746</v>
      </c>
      <c r="D49" s="375">
        <f>SUM(D11:D47)</f>
        <v>1461309215.36</v>
      </c>
      <c r="E49" s="375">
        <f>SUM(E11:E47)</f>
        <v>-14742253.36</v>
      </c>
      <c r="F49" s="375">
        <f>SUM(F11:F47)</f>
        <v>1446566962</v>
      </c>
    </row>
    <row r="50" spans="1:6" ht="4.5" customHeight="1">
      <c r="A50" s="401" t="s">
        <v>21</v>
      </c>
      <c r="B50" s="312"/>
      <c r="C50" s="312"/>
      <c r="D50" s="312"/>
      <c r="E50" s="312"/>
      <c r="F50" s="312"/>
    </row>
    <row r="51" spans="1:6" ht="13.5" customHeight="1">
      <c r="A51" s="400" t="s">
        <v>375</v>
      </c>
      <c r="B51" s="373">
        <v>1555316</v>
      </c>
      <c r="C51" s="373">
        <v>-93482</v>
      </c>
      <c r="D51" s="373">
        <f>B51+C51</f>
        <v>1461834</v>
      </c>
      <c r="E51" s="373">
        <f>-'- 15 -'!H51-'- 16 -'!B51</f>
        <v>-500</v>
      </c>
      <c r="F51" s="373">
        <f>D51+E51</f>
        <v>1461334</v>
      </c>
    </row>
    <row r="52" spans="1:6" ht="13.5" customHeight="1">
      <c r="A52" s="399" t="s">
        <v>376</v>
      </c>
      <c r="B52" s="374">
        <v>2465115</v>
      </c>
      <c r="C52" s="374">
        <v>0</v>
      </c>
      <c r="D52" s="374">
        <f>B52+C52</f>
        <v>2465115</v>
      </c>
      <c r="E52" s="374">
        <f>-'- 15 -'!H52-'- 16 -'!B52</f>
        <v>-8500</v>
      </c>
      <c r="F52" s="374">
        <f>D52+E52</f>
        <v>2456615</v>
      </c>
    </row>
    <row r="53" spans="1:6" ht="49.5" customHeight="1">
      <c r="A53" s="305"/>
      <c r="B53" s="305"/>
      <c r="C53" s="305"/>
      <c r="D53" s="305"/>
      <c r="E53" s="305"/>
      <c r="F53" s="305"/>
    </row>
    <row r="54" spans="1:6" ht="15" customHeight="1">
      <c r="A54" s="546" t="s">
        <v>563</v>
      </c>
      <c r="B54" s="198"/>
      <c r="C54" s="198"/>
      <c r="D54" s="198"/>
      <c r="E54" s="198"/>
      <c r="F54" s="198"/>
    </row>
    <row r="55" spans="1:6" ht="14.25" customHeight="1">
      <c r="A55" s="546" t="s">
        <v>502</v>
      </c>
      <c r="B55" s="198"/>
      <c r="C55" s="198"/>
      <c r="D55" s="198"/>
      <c r="E55" s="198"/>
      <c r="F55" s="198"/>
    </row>
    <row r="56" spans="1:6" ht="14.25" customHeight="1">
      <c r="A56" s="548" t="s">
        <v>503</v>
      </c>
      <c r="B56" s="198"/>
      <c r="C56" s="198"/>
      <c r="D56" s="198"/>
      <c r="E56" s="198"/>
      <c r="F56" s="198"/>
    </row>
    <row r="57" spans="1:6" ht="14.25" customHeight="1">
      <c r="A57" s="546" t="s">
        <v>504</v>
      </c>
      <c r="B57" s="198"/>
      <c r="C57" s="198"/>
      <c r="D57" s="198"/>
      <c r="E57" s="198"/>
      <c r="F57" s="198"/>
    </row>
    <row r="58" ht="14.25" customHeight="1">
      <c r="A58" s="546" t="s">
        <v>505</v>
      </c>
    </row>
    <row r="59" ht="14.25" customHeight="1">
      <c r="A59" s="546" t="s">
        <v>506</v>
      </c>
    </row>
    <row r="60" ht="14.25"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Roman,Bold"&amp;11&amp;A</oddHeader>
  </headerFooter>
</worksheet>
</file>

<file path=xl/worksheets/sheet20.xml><?xml version="1.0" encoding="utf-8"?>
<worksheet xmlns="http://schemas.openxmlformats.org/spreadsheetml/2006/main" xmlns:r="http://schemas.openxmlformats.org/officeDocument/2006/relationships">
  <sheetPr codeName="Sheet20">
    <pageSetUpPr fitToPage="1"/>
  </sheetPr>
  <dimension ref="A1:I58"/>
  <sheetViews>
    <sheetView showGridLines="0" showZeros="0" workbookViewId="0" topLeftCell="A1">
      <selection activeCell="A1" sqref="A1"/>
    </sheetView>
  </sheetViews>
  <sheetFormatPr defaultColWidth="15.83203125" defaultRowHeight="12"/>
  <cols>
    <col min="1" max="1" width="32.83203125" style="66" customWidth="1"/>
    <col min="2" max="2" width="15.83203125" style="66" customWidth="1"/>
    <col min="3" max="3" width="8.83203125" style="66" customWidth="1"/>
    <col min="4" max="4" width="16.83203125" style="66" customWidth="1"/>
    <col min="5" max="5" width="8.83203125" style="66" customWidth="1"/>
    <col min="6" max="6" width="18.83203125" style="66" customWidth="1"/>
    <col min="7" max="7" width="8.83203125" style="66" customWidth="1"/>
    <col min="8" max="8" width="17.83203125" style="66" customWidth="1"/>
    <col min="9" max="9" width="8.83203125" style="66" customWidth="1"/>
    <col min="10" max="16384" width="15.83203125" style="66" customWidth="1"/>
  </cols>
  <sheetData>
    <row r="1" spans="1:9" ht="6.75" customHeight="1">
      <c r="A1" s="64"/>
      <c r="B1" s="114"/>
      <c r="C1" s="114"/>
      <c r="D1" s="114"/>
      <c r="E1" s="114"/>
      <c r="F1" s="114"/>
      <c r="G1" s="114"/>
      <c r="H1" s="114"/>
      <c r="I1" s="114"/>
    </row>
    <row r="2" spans="1:9" ht="15.75" customHeight="1">
      <c r="A2" s="330"/>
      <c r="B2" s="372" t="s">
        <v>18</v>
      </c>
      <c r="C2" s="161"/>
      <c r="D2" s="161"/>
      <c r="E2" s="161"/>
      <c r="F2" s="161"/>
      <c r="G2" s="175"/>
      <c r="H2" s="175"/>
      <c r="I2" s="333" t="s">
        <v>303</v>
      </c>
    </row>
    <row r="3" spans="1:9" ht="15.75" customHeight="1">
      <c r="A3" s="331"/>
      <c r="B3" s="507" t="s">
        <v>564</v>
      </c>
      <c r="C3" s="164"/>
      <c r="D3" s="164"/>
      <c r="E3" s="164"/>
      <c r="F3" s="164"/>
      <c r="G3" s="176"/>
      <c r="H3" s="176"/>
      <c r="I3" s="179"/>
    </row>
    <row r="4" spans="2:9" ht="15.75" customHeight="1">
      <c r="B4" s="114"/>
      <c r="C4" s="114"/>
      <c r="D4" s="114"/>
      <c r="E4" s="114"/>
      <c r="F4" s="114"/>
      <c r="G4" s="114"/>
      <c r="H4" s="114"/>
      <c r="I4" s="114"/>
    </row>
    <row r="5" spans="2:9" ht="15.75" customHeight="1">
      <c r="B5" s="42"/>
      <c r="C5" s="114"/>
      <c r="D5" s="114"/>
      <c r="E5" s="114"/>
      <c r="F5" s="114"/>
      <c r="G5" s="114"/>
      <c r="H5" s="114"/>
      <c r="I5" s="114"/>
    </row>
    <row r="6" spans="2:9" ht="15.75" customHeight="1">
      <c r="B6" s="262" t="s">
        <v>37</v>
      </c>
      <c r="C6" s="180"/>
      <c r="D6" s="181"/>
      <c r="E6" s="181"/>
      <c r="F6" s="181"/>
      <c r="G6" s="181"/>
      <c r="H6" s="181"/>
      <c r="I6" s="182"/>
    </row>
    <row r="7" spans="2:9" ht="15.75" customHeight="1">
      <c r="B7" s="52" t="s">
        <v>335</v>
      </c>
      <c r="C7" s="51"/>
      <c r="D7" s="52" t="s">
        <v>64</v>
      </c>
      <c r="E7" s="51"/>
      <c r="F7" s="52" t="s">
        <v>65</v>
      </c>
      <c r="G7" s="51"/>
      <c r="H7" s="196"/>
      <c r="I7" s="167"/>
    </row>
    <row r="8" spans="1:9" ht="15.75" customHeight="1">
      <c r="A8" s="303"/>
      <c r="B8" s="54" t="s">
        <v>115</v>
      </c>
      <c r="C8" s="55"/>
      <c r="D8" s="53" t="s">
        <v>94</v>
      </c>
      <c r="E8" s="55"/>
      <c r="F8" s="53" t="s">
        <v>95</v>
      </c>
      <c r="G8" s="55"/>
      <c r="H8" s="53" t="s">
        <v>244</v>
      </c>
      <c r="I8" s="55"/>
    </row>
    <row r="9" spans="1:9" ht="15.75" customHeight="1">
      <c r="A9" s="304" t="s">
        <v>118</v>
      </c>
      <c r="B9" s="107" t="s">
        <v>119</v>
      </c>
      <c r="C9" s="107" t="s">
        <v>120</v>
      </c>
      <c r="D9" s="107" t="s">
        <v>119</v>
      </c>
      <c r="E9" s="107" t="s">
        <v>120</v>
      </c>
      <c r="F9" s="107" t="s">
        <v>119</v>
      </c>
      <c r="G9" s="107" t="s">
        <v>120</v>
      </c>
      <c r="H9" s="107" t="s">
        <v>119</v>
      </c>
      <c r="I9" s="107" t="s">
        <v>120</v>
      </c>
    </row>
    <row r="10" ht="4.5" customHeight="1">
      <c r="A10" s="61"/>
    </row>
    <row r="11" spans="1:9" ht="13.5" customHeight="1">
      <c r="A11" s="399" t="s">
        <v>339</v>
      </c>
      <c r="B11" s="374">
        <v>0</v>
      </c>
      <c r="C11" s="270">
        <f>B11/'- 3 -'!D11</f>
        <v>0</v>
      </c>
      <c r="D11" s="374">
        <v>0</v>
      </c>
      <c r="E11" s="270">
        <f>D11/'- 3 -'!D11</f>
        <v>0</v>
      </c>
      <c r="F11" s="374">
        <v>0</v>
      </c>
      <c r="G11" s="270">
        <f>F11/'- 3 -'!D11</f>
        <v>0</v>
      </c>
      <c r="H11" s="374">
        <v>6105</v>
      </c>
      <c r="I11" s="270">
        <f>H11/'- 3 -'!D11</f>
        <v>0.0005270551525015306</v>
      </c>
    </row>
    <row r="12" spans="1:9" ht="13.5" customHeight="1">
      <c r="A12" s="400" t="s">
        <v>340</v>
      </c>
      <c r="B12" s="373">
        <v>0</v>
      </c>
      <c r="C12" s="271">
        <f>B12/'- 3 -'!D12</f>
        <v>0</v>
      </c>
      <c r="D12" s="373">
        <v>0</v>
      </c>
      <c r="E12" s="271">
        <f>D12/'- 3 -'!D12</f>
        <v>0</v>
      </c>
      <c r="F12" s="373">
        <v>0</v>
      </c>
      <c r="G12" s="271">
        <f>F12/'- 3 -'!D12</f>
        <v>0</v>
      </c>
      <c r="H12" s="373">
        <v>0</v>
      </c>
      <c r="I12" s="271">
        <f>H12/'- 3 -'!D12</f>
        <v>0</v>
      </c>
    </row>
    <row r="13" spans="1:9" ht="13.5" customHeight="1">
      <c r="A13" s="399" t="s">
        <v>341</v>
      </c>
      <c r="B13" s="374">
        <v>0</v>
      </c>
      <c r="C13" s="270">
        <f>B13/'- 3 -'!D13</f>
        <v>0</v>
      </c>
      <c r="D13" s="374">
        <v>0</v>
      </c>
      <c r="E13" s="270">
        <f>D13/'- 3 -'!D13</f>
        <v>0</v>
      </c>
      <c r="F13" s="374">
        <v>42700</v>
      </c>
      <c r="G13" s="270">
        <f>F13/'- 3 -'!D13</f>
        <v>0.0008673573024578509</v>
      </c>
      <c r="H13" s="374">
        <v>28000</v>
      </c>
      <c r="I13" s="270">
        <f>H13/'- 3 -'!D13</f>
        <v>0.0005687588868576071</v>
      </c>
    </row>
    <row r="14" spans="1:9" ht="13.5" customHeight="1">
      <c r="A14" s="400" t="s">
        <v>378</v>
      </c>
      <c r="B14" s="373">
        <v>0</v>
      </c>
      <c r="C14" s="271">
        <f>B14/'- 3 -'!D14</f>
        <v>0</v>
      </c>
      <c r="D14" s="373">
        <v>0</v>
      </c>
      <c r="E14" s="271">
        <f>D14/'- 3 -'!D14</f>
        <v>0</v>
      </c>
      <c r="F14" s="373">
        <v>0</v>
      </c>
      <c r="G14" s="271">
        <f>F14/'- 3 -'!D14</f>
        <v>0</v>
      </c>
      <c r="H14" s="373">
        <v>170917</v>
      </c>
      <c r="I14" s="271">
        <f>H14/'- 3 -'!D14</f>
        <v>0.003841000551013021</v>
      </c>
    </row>
    <row r="15" spans="1:9" ht="13.5" customHeight="1">
      <c r="A15" s="399" t="s">
        <v>342</v>
      </c>
      <c r="B15" s="374">
        <v>179450</v>
      </c>
      <c r="C15" s="270">
        <f>B15/'- 3 -'!D15</f>
        <v>0.013297617121847299</v>
      </c>
      <c r="D15" s="374">
        <v>0</v>
      </c>
      <c r="E15" s="270">
        <f>D15/'- 3 -'!D15</f>
        <v>0</v>
      </c>
      <c r="F15" s="374">
        <v>0</v>
      </c>
      <c r="G15" s="270">
        <f>F15/'- 3 -'!D15</f>
        <v>0</v>
      </c>
      <c r="H15" s="374">
        <v>6325</v>
      </c>
      <c r="I15" s="270">
        <f>H15/'- 3 -'!D15</f>
        <v>0.0004686956160249884</v>
      </c>
    </row>
    <row r="16" spans="1:9" ht="13.5" customHeight="1">
      <c r="A16" s="400" t="s">
        <v>343</v>
      </c>
      <c r="B16" s="373">
        <v>0</v>
      </c>
      <c r="C16" s="271">
        <f>B16/'- 3 -'!D16</f>
        <v>0</v>
      </c>
      <c r="D16" s="373">
        <v>0</v>
      </c>
      <c r="E16" s="271">
        <f>D16/'- 3 -'!D16</f>
        <v>0</v>
      </c>
      <c r="F16" s="373">
        <v>0</v>
      </c>
      <c r="G16" s="271">
        <f>F16/'- 3 -'!D16</f>
        <v>0</v>
      </c>
      <c r="H16" s="373">
        <v>5000</v>
      </c>
      <c r="I16" s="271">
        <f>H16/'- 3 -'!D16</f>
        <v>0.00045630159345079447</v>
      </c>
    </row>
    <row r="17" spans="1:9" ht="13.5" customHeight="1">
      <c r="A17" s="399" t="s">
        <v>344</v>
      </c>
      <c r="B17" s="374">
        <v>0</v>
      </c>
      <c r="C17" s="270">
        <f>B17/'- 3 -'!D17</f>
        <v>0</v>
      </c>
      <c r="D17" s="374">
        <v>0</v>
      </c>
      <c r="E17" s="270">
        <f>D17/'- 3 -'!D17</f>
        <v>0</v>
      </c>
      <c r="F17" s="374">
        <v>0</v>
      </c>
      <c r="G17" s="270">
        <f>F17/'- 3 -'!D17</f>
        <v>0</v>
      </c>
      <c r="H17" s="374">
        <v>44650</v>
      </c>
      <c r="I17" s="270">
        <f>H17/'- 3 -'!D17</f>
        <v>0.0034641246637995247</v>
      </c>
    </row>
    <row r="18" spans="1:9" ht="13.5" customHeight="1">
      <c r="A18" s="400" t="s">
        <v>345</v>
      </c>
      <c r="B18" s="373">
        <v>0</v>
      </c>
      <c r="C18" s="271">
        <f>B18/'- 3 -'!D18</f>
        <v>0</v>
      </c>
      <c r="D18" s="373">
        <v>0</v>
      </c>
      <c r="E18" s="271">
        <f>D18/'- 3 -'!D18</f>
        <v>0</v>
      </c>
      <c r="F18" s="373">
        <v>82459</v>
      </c>
      <c r="G18" s="271">
        <f>F18/'- 3 -'!D18</f>
        <v>0.0010384862429885272</v>
      </c>
      <c r="H18" s="373">
        <v>1092801</v>
      </c>
      <c r="I18" s="271">
        <f>H18/'- 3 -'!D18</f>
        <v>0.013762703947708625</v>
      </c>
    </row>
    <row r="19" spans="1:9" ht="13.5" customHeight="1">
      <c r="A19" s="399" t="s">
        <v>346</v>
      </c>
      <c r="B19" s="374">
        <v>0</v>
      </c>
      <c r="C19" s="270">
        <f>B19/'- 3 -'!D19</f>
        <v>0</v>
      </c>
      <c r="D19" s="374">
        <v>0</v>
      </c>
      <c r="E19" s="270">
        <f>D19/'- 3 -'!D19</f>
        <v>0</v>
      </c>
      <c r="F19" s="374">
        <v>0</v>
      </c>
      <c r="G19" s="270">
        <f>F19/'- 3 -'!D19</f>
        <v>0</v>
      </c>
      <c r="H19" s="374">
        <v>0</v>
      </c>
      <c r="I19" s="270">
        <f>H19/'- 3 -'!D19</f>
        <v>0</v>
      </c>
    </row>
    <row r="20" spans="1:9" ht="13.5" customHeight="1">
      <c r="A20" s="400" t="s">
        <v>347</v>
      </c>
      <c r="B20" s="373">
        <v>0</v>
      </c>
      <c r="C20" s="271">
        <f>B20/'- 3 -'!D20</f>
        <v>0</v>
      </c>
      <c r="D20" s="373">
        <v>0</v>
      </c>
      <c r="E20" s="271">
        <f>D20/'- 3 -'!D20</f>
        <v>0</v>
      </c>
      <c r="F20" s="373">
        <v>0</v>
      </c>
      <c r="G20" s="271">
        <f>F20/'- 3 -'!D20</f>
        <v>0</v>
      </c>
      <c r="H20" s="373">
        <v>109160</v>
      </c>
      <c r="I20" s="271">
        <f>H20/'- 3 -'!D20</f>
        <v>0.002809301495337965</v>
      </c>
    </row>
    <row r="21" spans="1:9" ht="13.5" customHeight="1">
      <c r="A21" s="399" t="s">
        <v>348</v>
      </c>
      <c r="B21" s="374">
        <v>76615</v>
      </c>
      <c r="C21" s="270">
        <f>B21/'- 3 -'!D21</f>
        <v>0.00306485131780806</v>
      </c>
      <c r="D21" s="374">
        <v>0</v>
      </c>
      <c r="E21" s="270">
        <f>D21/'- 3 -'!D21</f>
        <v>0</v>
      </c>
      <c r="F21" s="374">
        <v>0</v>
      </c>
      <c r="G21" s="270">
        <f>F21/'- 3 -'!D21</f>
        <v>0</v>
      </c>
      <c r="H21" s="374">
        <v>11385</v>
      </c>
      <c r="I21" s="270">
        <f>H21/'- 3 -'!D21</f>
        <v>0.0004554373458623607</v>
      </c>
    </row>
    <row r="22" spans="1:9" ht="13.5" customHeight="1">
      <c r="A22" s="400" t="s">
        <v>349</v>
      </c>
      <c r="B22" s="373">
        <v>0</v>
      </c>
      <c r="C22" s="271">
        <f>B22/'- 3 -'!D22</f>
        <v>0</v>
      </c>
      <c r="D22" s="373">
        <v>0</v>
      </c>
      <c r="E22" s="271">
        <f>D22/'- 3 -'!D22</f>
        <v>0</v>
      </c>
      <c r="F22" s="373">
        <v>45760</v>
      </c>
      <c r="G22" s="271">
        <f>F22/'- 3 -'!D22</f>
        <v>0.0035795790646566163</v>
      </c>
      <c r="H22" s="373">
        <v>0</v>
      </c>
      <c r="I22" s="271">
        <f>H22/'- 3 -'!D22</f>
        <v>0</v>
      </c>
    </row>
    <row r="23" spans="1:9" ht="13.5" customHeight="1">
      <c r="A23" s="399" t="s">
        <v>350</v>
      </c>
      <c r="B23" s="374">
        <v>0</v>
      </c>
      <c r="C23" s="270">
        <f>B23/'- 3 -'!D23</f>
        <v>0</v>
      </c>
      <c r="D23" s="374">
        <v>0</v>
      </c>
      <c r="E23" s="270">
        <f>D23/'- 3 -'!D23</f>
        <v>0</v>
      </c>
      <c r="F23" s="374">
        <v>0</v>
      </c>
      <c r="G23" s="270">
        <f>F23/'- 3 -'!D23</f>
        <v>0</v>
      </c>
      <c r="H23" s="374">
        <v>0</v>
      </c>
      <c r="I23" s="270">
        <f>H23/'- 3 -'!D23</f>
        <v>0</v>
      </c>
    </row>
    <row r="24" spans="1:9" ht="13.5" customHeight="1">
      <c r="A24" s="400" t="s">
        <v>351</v>
      </c>
      <c r="B24" s="373">
        <v>162715</v>
      </c>
      <c r="C24" s="271">
        <f>B24/'- 3 -'!D24</f>
        <v>0.004462140228546372</v>
      </c>
      <c r="D24" s="373">
        <v>0</v>
      </c>
      <c r="E24" s="271">
        <f>D24/'- 3 -'!D24</f>
        <v>0</v>
      </c>
      <c r="F24" s="373">
        <v>125270</v>
      </c>
      <c r="G24" s="271">
        <f>F24/'- 3 -'!D24</f>
        <v>0.0034352844324739822</v>
      </c>
      <c r="H24" s="373">
        <v>0</v>
      </c>
      <c r="I24" s="271">
        <f>H24/'- 3 -'!D24</f>
        <v>0</v>
      </c>
    </row>
    <row r="25" spans="1:9" ht="13.5" customHeight="1">
      <c r="A25" s="399" t="s">
        <v>352</v>
      </c>
      <c r="B25" s="374">
        <v>212046</v>
      </c>
      <c r="C25" s="270">
        <f>B25/'- 3 -'!D25</f>
        <v>0.001821841675853086</v>
      </c>
      <c r="D25" s="374">
        <v>9496</v>
      </c>
      <c r="E25" s="270">
        <f>D25/'- 3 -'!D25</f>
        <v>8.158705447827785E-05</v>
      </c>
      <c r="F25" s="374">
        <v>83304</v>
      </c>
      <c r="G25" s="270">
        <f>F25/'- 3 -'!D25</f>
        <v>0.0007157253565984055</v>
      </c>
      <c r="H25" s="374">
        <v>114194</v>
      </c>
      <c r="I25" s="270">
        <f>H25/'- 3 -'!D25</f>
        <v>0.0009811238520527022</v>
      </c>
    </row>
    <row r="26" spans="1:9" ht="13.5" customHeight="1">
      <c r="A26" s="400" t="s">
        <v>353</v>
      </c>
      <c r="B26" s="373">
        <v>0</v>
      </c>
      <c r="C26" s="271">
        <f>B26/'- 3 -'!D26</f>
        <v>0</v>
      </c>
      <c r="D26" s="373">
        <v>0</v>
      </c>
      <c r="E26" s="271">
        <f>D26/'- 3 -'!D26</f>
        <v>0</v>
      </c>
      <c r="F26" s="373">
        <v>0</v>
      </c>
      <c r="G26" s="271">
        <f>F26/'- 3 -'!D26</f>
        <v>0</v>
      </c>
      <c r="H26" s="373">
        <v>0</v>
      </c>
      <c r="I26" s="271">
        <f>H26/'- 3 -'!D26</f>
        <v>0</v>
      </c>
    </row>
    <row r="27" spans="1:9" ht="13.5" customHeight="1">
      <c r="A27" s="399" t="s">
        <v>354</v>
      </c>
      <c r="B27" s="374">
        <v>0</v>
      </c>
      <c r="C27" s="270">
        <f>B27/'- 3 -'!D27</f>
        <v>0</v>
      </c>
      <c r="D27" s="374">
        <v>0</v>
      </c>
      <c r="E27" s="270">
        <f>D27/'- 3 -'!D27</f>
        <v>0</v>
      </c>
      <c r="F27" s="374">
        <v>20362</v>
      </c>
      <c r="G27" s="270">
        <f>F27/'- 3 -'!D27</f>
        <v>0.000716249276697979</v>
      </c>
      <c r="H27" s="374">
        <v>12967</v>
      </c>
      <c r="I27" s="270">
        <f>H27/'- 3 -'!D27</f>
        <v>0.0004561243674954667</v>
      </c>
    </row>
    <row r="28" spans="1:9" ht="13.5" customHeight="1">
      <c r="A28" s="400" t="s">
        <v>355</v>
      </c>
      <c r="B28" s="373">
        <v>0</v>
      </c>
      <c r="C28" s="271">
        <f>B28/'- 3 -'!D28</f>
        <v>0</v>
      </c>
      <c r="D28" s="373">
        <v>0</v>
      </c>
      <c r="E28" s="271">
        <f>D28/'- 3 -'!D28</f>
        <v>0</v>
      </c>
      <c r="F28" s="373">
        <v>0</v>
      </c>
      <c r="G28" s="271">
        <f>F28/'- 3 -'!D28</f>
        <v>0</v>
      </c>
      <c r="H28" s="373">
        <v>10000</v>
      </c>
      <c r="I28" s="271">
        <f>H28/'- 3 -'!D28</f>
        <v>0.0005778380835283441</v>
      </c>
    </row>
    <row r="29" spans="1:9" ht="13.5" customHeight="1">
      <c r="A29" s="399" t="s">
        <v>356</v>
      </c>
      <c r="B29" s="374">
        <v>0</v>
      </c>
      <c r="C29" s="270">
        <f>B29/'- 3 -'!D29</f>
        <v>0</v>
      </c>
      <c r="D29" s="374">
        <v>0</v>
      </c>
      <c r="E29" s="270">
        <f>D29/'- 3 -'!D29</f>
        <v>0</v>
      </c>
      <c r="F29" s="374">
        <v>0</v>
      </c>
      <c r="G29" s="270">
        <f>F29/'- 3 -'!D29</f>
        <v>0</v>
      </c>
      <c r="H29" s="374">
        <v>48763</v>
      </c>
      <c r="I29" s="270">
        <f>H29/'- 3 -'!D29</f>
        <v>0.0004487985616578107</v>
      </c>
    </row>
    <row r="30" spans="1:9" ht="13.5" customHeight="1">
      <c r="A30" s="400" t="s">
        <v>357</v>
      </c>
      <c r="B30" s="373">
        <v>0</v>
      </c>
      <c r="C30" s="271">
        <f>B30/'- 3 -'!D30</f>
        <v>0</v>
      </c>
      <c r="D30" s="373">
        <v>0</v>
      </c>
      <c r="E30" s="271">
        <f>D30/'- 3 -'!D30</f>
        <v>0</v>
      </c>
      <c r="F30" s="373">
        <v>0</v>
      </c>
      <c r="G30" s="271">
        <f>F30/'- 3 -'!D30</f>
        <v>0</v>
      </c>
      <c r="H30" s="373">
        <v>5335</v>
      </c>
      <c r="I30" s="271">
        <f>H30/'- 3 -'!D30</f>
        <v>0.0005203156184802063</v>
      </c>
    </row>
    <row r="31" spans="1:9" ht="13.5" customHeight="1">
      <c r="A31" s="399" t="s">
        <v>358</v>
      </c>
      <c r="B31" s="374">
        <v>1843</v>
      </c>
      <c r="C31" s="270">
        <f>B31/'- 3 -'!D31</f>
        <v>7.433837634982841E-05</v>
      </c>
      <c r="D31" s="374">
        <v>0</v>
      </c>
      <c r="E31" s="270">
        <f>D31/'- 3 -'!D31</f>
        <v>0</v>
      </c>
      <c r="F31" s="374">
        <v>0</v>
      </c>
      <c r="G31" s="270">
        <f>F31/'- 3 -'!D31</f>
        <v>0</v>
      </c>
      <c r="H31" s="374">
        <v>13640</v>
      </c>
      <c r="I31" s="270">
        <f>H31/'- 3 -'!D31</f>
        <v>0.000550176588937417</v>
      </c>
    </row>
    <row r="32" spans="1:9" ht="13.5" customHeight="1">
      <c r="A32" s="400" t="s">
        <v>359</v>
      </c>
      <c r="B32" s="373">
        <v>0</v>
      </c>
      <c r="C32" s="271">
        <f>B32/'- 3 -'!D32</f>
        <v>0</v>
      </c>
      <c r="D32" s="373">
        <v>0</v>
      </c>
      <c r="E32" s="271">
        <f>D32/'- 3 -'!D32</f>
        <v>0</v>
      </c>
      <c r="F32" s="373">
        <v>0</v>
      </c>
      <c r="G32" s="271">
        <f>F32/'- 3 -'!D32</f>
        <v>0</v>
      </c>
      <c r="H32" s="373">
        <v>12775</v>
      </c>
      <c r="I32" s="271">
        <f>H32/'- 3 -'!D32</f>
        <v>0.0006482133970258599</v>
      </c>
    </row>
    <row r="33" spans="1:9" ht="13.5" customHeight="1">
      <c r="A33" s="399" t="s">
        <v>360</v>
      </c>
      <c r="B33" s="374">
        <v>0</v>
      </c>
      <c r="C33" s="270">
        <f>B33/'- 3 -'!D33</f>
        <v>0</v>
      </c>
      <c r="D33" s="374">
        <v>0</v>
      </c>
      <c r="E33" s="270">
        <f>D33/'- 3 -'!D33</f>
        <v>0</v>
      </c>
      <c r="F33" s="374">
        <v>0</v>
      </c>
      <c r="G33" s="270">
        <f>F33/'- 3 -'!D33</f>
        <v>0</v>
      </c>
      <c r="H33" s="374">
        <v>10000</v>
      </c>
      <c r="I33" s="270">
        <f>H33/'- 3 -'!D33</f>
        <v>0.00046198125280076137</v>
      </c>
    </row>
    <row r="34" spans="1:9" ht="13.5" customHeight="1">
      <c r="A34" s="400" t="s">
        <v>361</v>
      </c>
      <c r="B34" s="373">
        <v>0</v>
      </c>
      <c r="C34" s="271">
        <f>B34/'- 3 -'!D34</f>
        <v>0</v>
      </c>
      <c r="D34" s="373">
        <v>0</v>
      </c>
      <c r="E34" s="271">
        <f>D34/'- 3 -'!D34</f>
        <v>0</v>
      </c>
      <c r="F34" s="373">
        <v>0</v>
      </c>
      <c r="G34" s="271">
        <f>F34/'- 3 -'!D34</f>
        <v>0</v>
      </c>
      <c r="H34" s="373">
        <v>12107</v>
      </c>
      <c r="I34" s="271">
        <f>H34/'- 3 -'!D34</f>
        <v>0.0006740132083652237</v>
      </c>
    </row>
    <row r="35" spans="1:9" ht="13.5" customHeight="1">
      <c r="A35" s="399" t="s">
        <v>362</v>
      </c>
      <c r="B35" s="374">
        <v>469595</v>
      </c>
      <c r="C35" s="270">
        <f>B35/'- 3 -'!D35</f>
        <v>0.003603354531657909</v>
      </c>
      <c r="D35" s="374">
        <v>0</v>
      </c>
      <c r="E35" s="270">
        <f>D35/'- 3 -'!D35</f>
        <v>0</v>
      </c>
      <c r="F35" s="374">
        <v>0</v>
      </c>
      <c r="G35" s="270">
        <f>F35/'- 3 -'!D35</f>
        <v>0</v>
      </c>
      <c r="H35" s="374">
        <v>64700</v>
      </c>
      <c r="I35" s="270">
        <f>H35/'- 3 -'!D35</f>
        <v>0.000496464055618707</v>
      </c>
    </row>
    <row r="36" spans="1:9" ht="13.5" customHeight="1">
      <c r="A36" s="400" t="s">
        <v>363</v>
      </c>
      <c r="B36" s="373">
        <v>0</v>
      </c>
      <c r="C36" s="271">
        <f>B36/'- 3 -'!D36</f>
        <v>0</v>
      </c>
      <c r="D36" s="373">
        <v>0</v>
      </c>
      <c r="E36" s="271">
        <f>D36/'- 3 -'!D36</f>
        <v>0</v>
      </c>
      <c r="F36" s="373">
        <v>0</v>
      </c>
      <c r="G36" s="271">
        <f>F36/'- 3 -'!D36</f>
        <v>0</v>
      </c>
      <c r="H36" s="373">
        <v>7875</v>
      </c>
      <c r="I36" s="271">
        <f>H36/'- 3 -'!D36</f>
        <v>0.00047353040215508945</v>
      </c>
    </row>
    <row r="37" spans="1:9" ht="13.5" customHeight="1">
      <c r="A37" s="399" t="s">
        <v>364</v>
      </c>
      <c r="B37" s="374">
        <v>0</v>
      </c>
      <c r="C37" s="270">
        <f>B37/'- 3 -'!D37</f>
        <v>0</v>
      </c>
      <c r="D37" s="374">
        <v>0</v>
      </c>
      <c r="E37" s="270">
        <f>D37/'- 3 -'!D37</f>
        <v>0</v>
      </c>
      <c r="F37" s="374">
        <v>0</v>
      </c>
      <c r="G37" s="270">
        <f>F37/'- 3 -'!D37</f>
        <v>0</v>
      </c>
      <c r="H37" s="374">
        <v>0</v>
      </c>
      <c r="I37" s="270">
        <f>H37/'- 3 -'!D37</f>
        <v>0</v>
      </c>
    </row>
    <row r="38" spans="1:9" ht="13.5" customHeight="1">
      <c r="A38" s="400" t="s">
        <v>365</v>
      </c>
      <c r="B38" s="373">
        <v>79804</v>
      </c>
      <c r="C38" s="271">
        <f>B38/'- 3 -'!D38</f>
        <v>0.0011963080605685297</v>
      </c>
      <c r="D38" s="373">
        <v>0</v>
      </c>
      <c r="E38" s="271">
        <f>D38/'- 3 -'!D38</f>
        <v>0</v>
      </c>
      <c r="F38" s="373">
        <v>72178</v>
      </c>
      <c r="G38" s="271">
        <f>F38/'- 3 -'!D38</f>
        <v>0.0010819899152387767</v>
      </c>
      <c r="H38" s="373">
        <v>630825</v>
      </c>
      <c r="I38" s="271">
        <f>H38/'- 3 -'!D38</f>
        <v>0.00945643116019426</v>
      </c>
    </row>
    <row r="39" spans="1:9" ht="13.5" customHeight="1">
      <c r="A39" s="399" t="s">
        <v>366</v>
      </c>
      <c r="B39" s="374">
        <v>0</v>
      </c>
      <c r="C39" s="270">
        <f>B39/'- 3 -'!D39</f>
        <v>0</v>
      </c>
      <c r="D39" s="374">
        <v>0</v>
      </c>
      <c r="E39" s="270">
        <f>D39/'- 3 -'!D39</f>
        <v>0</v>
      </c>
      <c r="F39" s="374">
        <v>0</v>
      </c>
      <c r="G39" s="270">
        <f>F39/'- 3 -'!D39</f>
        <v>0</v>
      </c>
      <c r="H39" s="374">
        <v>57900</v>
      </c>
      <c r="I39" s="270">
        <f>H39/'- 3 -'!D39</f>
        <v>0.0037722086340187546</v>
      </c>
    </row>
    <row r="40" spans="1:9" ht="13.5" customHeight="1">
      <c r="A40" s="400" t="s">
        <v>367</v>
      </c>
      <c r="B40" s="373">
        <v>411669</v>
      </c>
      <c r="C40" s="271">
        <f>B40/'- 3 -'!D40</f>
        <v>0.005864149710308933</v>
      </c>
      <c r="D40" s="373">
        <v>0</v>
      </c>
      <c r="E40" s="271">
        <f>D40/'- 3 -'!D40</f>
        <v>0</v>
      </c>
      <c r="F40" s="373">
        <v>173965</v>
      </c>
      <c r="G40" s="271">
        <f>F40/'- 3 -'!D40</f>
        <v>0.002478099648877845</v>
      </c>
      <c r="H40" s="373">
        <v>47272.36</v>
      </c>
      <c r="I40" s="271">
        <f>H40/'- 3 -'!D40</f>
        <v>0.0006733861335189669</v>
      </c>
    </row>
    <row r="41" spans="1:9" ht="13.5" customHeight="1">
      <c r="A41" s="399" t="s">
        <v>368</v>
      </c>
      <c r="B41" s="374">
        <v>0</v>
      </c>
      <c r="C41" s="270">
        <f>B41/'- 3 -'!D41</f>
        <v>0</v>
      </c>
      <c r="D41" s="374">
        <v>0</v>
      </c>
      <c r="E41" s="270">
        <f>D41/'- 3 -'!D41</f>
        <v>0</v>
      </c>
      <c r="F41" s="374">
        <v>0</v>
      </c>
      <c r="G41" s="270">
        <f>F41/'- 3 -'!D41</f>
        <v>0</v>
      </c>
      <c r="H41" s="374">
        <v>53505</v>
      </c>
      <c r="I41" s="270">
        <f>H41/'- 3 -'!D41</f>
        <v>0.00129915812950658</v>
      </c>
    </row>
    <row r="42" spans="1:9" ht="13.5" customHeight="1">
      <c r="A42" s="400" t="s">
        <v>369</v>
      </c>
      <c r="B42" s="373">
        <v>4000</v>
      </c>
      <c r="C42" s="271">
        <f>B42/'- 3 -'!D42</f>
        <v>0.00025734456565159035</v>
      </c>
      <c r="D42" s="373">
        <v>0</v>
      </c>
      <c r="E42" s="271">
        <f>D42/'- 3 -'!D42</f>
        <v>0</v>
      </c>
      <c r="F42" s="373">
        <v>0</v>
      </c>
      <c r="G42" s="271">
        <f>F42/'- 3 -'!D42</f>
        <v>0</v>
      </c>
      <c r="H42" s="373">
        <v>61775</v>
      </c>
      <c r="I42" s="271">
        <f>H42/'- 3 -'!D42</f>
        <v>0.003974365135781748</v>
      </c>
    </row>
    <row r="43" spans="1:9" ht="13.5" customHeight="1">
      <c r="A43" s="399" t="s">
        <v>370</v>
      </c>
      <c r="B43" s="374">
        <v>0</v>
      </c>
      <c r="C43" s="270">
        <f>B43/'- 3 -'!D43</f>
        <v>0</v>
      </c>
      <c r="D43" s="374">
        <v>0</v>
      </c>
      <c r="E43" s="270">
        <f>D43/'- 3 -'!D43</f>
        <v>0</v>
      </c>
      <c r="F43" s="374">
        <v>0</v>
      </c>
      <c r="G43" s="270">
        <f>F43/'- 3 -'!D43</f>
        <v>0</v>
      </c>
      <c r="H43" s="374">
        <v>5000</v>
      </c>
      <c r="I43" s="270">
        <f>H43/'- 3 -'!D43</f>
        <v>0.000545935683535497</v>
      </c>
    </row>
    <row r="44" spans="1:9" ht="13.5" customHeight="1">
      <c r="A44" s="400" t="s">
        <v>371</v>
      </c>
      <c r="B44" s="373">
        <v>0</v>
      </c>
      <c r="C44" s="271">
        <f>B44/'- 3 -'!D44</f>
        <v>0</v>
      </c>
      <c r="D44" s="373">
        <v>0</v>
      </c>
      <c r="E44" s="271">
        <f>D44/'- 3 -'!D44</f>
        <v>0</v>
      </c>
      <c r="F44" s="373">
        <v>0</v>
      </c>
      <c r="G44" s="271">
        <f>F44/'- 3 -'!D44</f>
        <v>0</v>
      </c>
      <c r="H44" s="373">
        <v>0</v>
      </c>
      <c r="I44" s="271">
        <f>H44/'- 3 -'!D44</f>
        <v>0</v>
      </c>
    </row>
    <row r="45" spans="1:9" ht="13.5" customHeight="1">
      <c r="A45" s="399" t="s">
        <v>372</v>
      </c>
      <c r="B45" s="374">
        <v>0</v>
      </c>
      <c r="C45" s="270">
        <f>B45/'- 3 -'!D45</f>
        <v>0</v>
      </c>
      <c r="D45" s="374">
        <v>0</v>
      </c>
      <c r="E45" s="270">
        <f>D45/'- 3 -'!D45</f>
        <v>0</v>
      </c>
      <c r="F45" s="374">
        <v>4000</v>
      </c>
      <c r="G45" s="270">
        <f>F45/'- 3 -'!D45</f>
        <v>0.0003777428974183445</v>
      </c>
      <c r="H45" s="374">
        <v>20000</v>
      </c>
      <c r="I45" s="270">
        <f>H45/'- 3 -'!D45</f>
        <v>0.0018887144870917225</v>
      </c>
    </row>
    <row r="46" spans="1:9" ht="13.5" customHeight="1">
      <c r="A46" s="400" t="s">
        <v>373</v>
      </c>
      <c r="B46" s="373">
        <v>0</v>
      </c>
      <c r="C46" s="271">
        <f>B46/'- 3 -'!D46</f>
        <v>0</v>
      </c>
      <c r="D46" s="373">
        <v>1667200</v>
      </c>
      <c r="E46" s="271">
        <f>D46/'- 3 -'!D46</f>
        <v>0.006193063709211291</v>
      </c>
      <c r="F46" s="373">
        <v>175600</v>
      </c>
      <c r="G46" s="271">
        <f>F46/'- 3 -'!D46</f>
        <v>0.0006522924588156806</v>
      </c>
      <c r="H46" s="373">
        <v>3263500</v>
      </c>
      <c r="I46" s="271">
        <f>H46/'- 3 -'!D46</f>
        <v>0.012122758766201443</v>
      </c>
    </row>
    <row r="47" spans="1:9" ht="13.5" customHeight="1">
      <c r="A47" s="399" t="s">
        <v>377</v>
      </c>
      <c r="B47" s="374">
        <v>306364</v>
      </c>
      <c r="C47" s="270">
        <f>B47/'- 3 -'!D47</f>
        <v>0.053325600444757135</v>
      </c>
      <c r="D47" s="374">
        <v>0</v>
      </c>
      <c r="E47" s="270">
        <f>D47/'- 3 -'!D47</f>
        <v>0</v>
      </c>
      <c r="F47" s="374">
        <v>0</v>
      </c>
      <c r="G47" s="270">
        <f>F47/'- 3 -'!D47</f>
        <v>0</v>
      </c>
      <c r="H47" s="374">
        <v>0</v>
      </c>
      <c r="I47" s="270">
        <f>H47/'- 3 -'!D47</f>
        <v>0</v>
      </c>
    </row>
    <row r="48" spans="1:9" ht="4.5" customHeight="1">
      <c r="A48" s="401"/>
      <c r="B48" s="312"/>
      <c r="C48" s="159"/>
      <c r="D48" s="312"/>
      <c r="E48" s="159"/>
      <c r="F48" s="312"/>
      <c r="G48" s="159"/>
      <c r="H48" s="312"/>
      <c r="I48" s="159"/>
    </row>
    <row r="49" spans="1:9" ht="13.5" customHeight="1">
      <c r="A49" s="395" t="s">
        <v>374</v>
      </c>
      <c r="B49" s="375">
        <f>SUM(B11:B47)</f>
        <v>1904101</v>
      </c>
      <c r="C49" s="79">
        <f>B49/'- 3 -'!D49</f>
        <v>0.0013030103279892862</v>
      </c>
      <c r="D49" s="375">
        <f>SUM(D11:D47)</f>
        <v>1676696</v>
      </c>
      <c r="E49" s="79">
        <f>D49/'- 3 -'!D49</f>
        <v>0.001147393024266215</v>
      </c>
      <c r="F49" s="375">
        <f>SUM(F11:F47)</f>
        <v>825598</v>
      </c>
      <c r="G49" s="79">
        <f>F49/'- 3 -'!D49</f>
        <v>0.0005649714593749485</v>
      </c>
      <c r="H49" s="375">
        <f>SUM(H11:H47)</f>
        <v>5926476.359999999</v>
      </c>
      <c r="I49" s="79">
        <f>H49/'- 3 -'!D49</f>
        <v>0.00405559364007705</v>
      </c>
    </row>
    <row r="50" spans="1:9" ht="4.5" customHeight="1">
      <c r="A50" s="401" t="s">
        <v>21</v>
      </c>
      <c r="B50" s="312"/>
      <c r="C50" s="159"/>
      <c r="D50" s="312"/>
      <c r="E50" s="159"/>
      <c r="F50" s="312"/>
      <c r="G50" s="159"/>
      <c r="H50" s="312"/>
      <c r="I50" s="159"/>
    </row>
    <row r="51" spans="1:9" ht="13.5" customHeight="1">
      <c r="A51" s="400" t="s">
        <v>375</v>
      </c>
      <c r="B51" s="373">
        <v>0</v>
      </c>
      <c r="C51" s="271">
        <f>B51/'- 3 -'!D51</f>
        <v>0</v>
      </c>
      <c r="D51" s="373">
        <v>0</v>
      </c>
      <c r="E51" s="271">
        <f>D51/'- 3 -'!D51</f>
        <v>0</v>
      </c>
      <c r="F51" s="373">
        <v>500</v>
      </c>
      <c r="G51" s="271">
        <f>F51/'- 3 -'!D51</f>
        <v>0.00034203609985812344</v>
      </c>
      <c r="H51" s="373">
        <v>0</v>
      </c>
      <c r="I51" s="271">
        <f>H51/'- 3 -'!D51</f>
        <v>0</v>
      </c>
    </row>
    <row r="52" spans="1:9" ht="13.5" customHeight="1">
      <c r="A52" s="399" t="s">
        <v>376</v>
      </c>
      <c r="B52" s="374">
        <v>3500</v>
      </c>
      <c r="C52" s="270">
        <f>B52/'- 3 -'!D52</f>
        <v>0.0014198120574496524</v>
      </c>
      <c r="D52" s="374">
        <v>0</v>
      </c>
      <c r="E52" s="270">
        <f>D52/'- 3 -'!D52</f>
        <v>0</v>
      </c>
      <c r="F52" s="374">
        <v>0</v>
      </c>
      <c r="G52" s="270">
        <f>F52/'- 3 -'!D52</f>
        <v>0</v>
      </c>
      <c r="H52" s="374">
        <v>5000</v>
      </c>
      <c r="I52" s="270">
        <f>H52/'- 3 -'!D52</f>
        <v>0.0020283029392137893</v>
      </c>
    </row>
    <row r="53" ht="49.5" customHeight="1"/>
    <row r="54" ht="15" customHeight="1">
      <c r="A54" s="3"/>
    </row>
    <row r="55" ht="14.25" customHeight="1">
      <c r="A55" s="3"/>
    </row>
    <row r="56" ht="14.25" customHeight="1">
      <c r="A56" s="3"/>
    </row>
    <row r="57" ht="14.25" customHeight="1">
      <c r="A57" s="3"/>
    </row>
    <row r="58" ht="14.25" customHeight="1">
      <c r="A58" s="3"/>
    </row>
    <row r="59" ht="14.25" customHeight="1"/>
    <row r="60" ht="14.25"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Roman,Bold"&amp;11&amp;A</oddHeader>
  </headerFooter>
</worksheet>
</file>

<file path=xl/worksheets/sheet21.xml><?xml version="1.0" encoding="utf-8"?>
<worksheet xmlns="http://schemas.openxmlformats.org/spreadsheetml/2006/main" xmlns:r="http://schemas.openxmlformats.org/officeDocument/2006/relationships">
  <sheetPr codeName="Sheet21">
    <pageSetUpPr fitToPage="1"/>
  </sheetPr>
  <dimension ref="A1:J58"/>
  <sheetViews>
    <sheetView showGridLines="0" showZeros="0" workbookViewId="0" topLeftCell="A1">
      <selection activeCell="A1" sqref="A1"/>
    </sheetView>
  </sheetViews>
  <sheetFormatPr defaultColWidth="15.83203125" defaultRowHeight="12"/>
  <cols>
    <col min="1" max="1" width="31.83203125" style="66" customWidth="1"/>
    <col min="2" max="2" width="16.83203125" style="66" customWidth="1"/>
    <col min="3" max="3" width="7.83203125" style="66" customWidth="1"/>
    <col min="4" max="4" width="9.83203125" style="66" customWidth="1"/>
    <col min="5" max="5" width="16.83203125" style="66" customWidth="1"/>
    <col min="6" max="6" width="7.83203125" style="66" customWidth="1"/>
    <col min="7" max="7" width="9.83203125" style="66" customWidth="1"/>
    <col min="8" max="8" width="15.83203125" style="66" customWidth="1"/>
    <col min="9" max="9" width="7.83203125" style="66" customWidth="1"/>
    <col min="10" max="10" width="9.83203125" style="66" customWidth="1"/>
    <col min="11" max="16384" width="15.83203125" style="66" customWidth="1"/>
  </cols>
  <sheetData>
    <row r="1" spans="1:10" ht="6.75" customHeight="1">
      <c r="A1" s="64"/>
      <c r="B1" s="114"/>
      <c r="C1" s="114"/>
      <c r="D1" s="114"/>
      <c r="E1" s="114"/>
      <c r="F1" s="114"/>
      <c r="G1" s="114"/>
      <c r="H1" s="114"/>
      <c r="I1" s="114"/>
      <c r="J1" s="114"/>
    </row>
    <row r="2" spans="1:10" ht="15.75" customHeight="1">
      <c r="A2" s="330"/>
      <c r="B2" s="372" t="s">
        <v>18</v>
      </c>
      <c r="C2" s="161"/>
      <c r="D2" s="161"/>
      <c r="E2" s="161"/>
      <c r="F2" s="161"/>
      <c r="G2" s="175"/>
      <c r="H2" s="175"/>
      <c r="I2" s="189"/>
      <c r="J2" s="333" t="s">
        <v>304</v>
      </c>
    </row>
    <row r="3" spans="1:10" ht="15.75" customHeight="1">
      <c r="A3" s="331"/>
      <c r="B3" s="507" t="s">
        <v>564</v>
      </c>
      <c r="C3" s="164"/>
      <c r="D3" s="164"/>
      <c r="E3" s="164"/>
      <c r="F3" s="164"/>
      <c r="G3" s="176"/>
      <c r="H3" s="176"/>
      <c r="I3" s="176"/>
      <c r="J3" s="179"/>
    </row>
    <row r="4" spans="2:10" ht="15.75" customHeight="1">
      <c r="B4" s="114"/>
      <c r="C4" s="114"/>
      <c r="D4" s="114"/>
      <c r="E4" s="114"/>
      <c r="F4" s="114"/>
      <c r="G4" s="114"/>
      <c r="H4" s="114"/>
      <c r="I4" s="114"/>
      <c r="J4" s="114"/>
    </row>
    <row r="5" spans="2:10" ht="15.75" customHeight="1">
      <c r="B5" s="262" t="s">
        <v>242</v>
      </c>
      <c r="C5" s="180"/>
      <c r="D5" s="192"/>
      <c r="E5" s="192"/>
      <c r="F5" s="192"/>
      <c r="G5" s="192"/>
      <c r="H5" s="192"/>
      <c r="I5" s="192"/>
      <c r="J5" s="193"/>
    </row>
    <row r="6" spans="2:10" ht="15.75" customHeight="1">
      <c r="B6" s="166"/>
      <c r="C6" s="50"/>
      <c r="D6" s="51"/>
      <c r="E6" s="52" t="s">
        <v>38</v>
      </c>
      <c r="F6" s="50"/>
      <c r="G6" s="51"/>
      <c r="H6" s="52" t="s">
        <v>36</v>
      </c>
      <c r="I6" s="50"/>
      <c r="J6" s="51"/>
    </row>
    <row r="7" spans="2:10" ht="15.75" customHeight="1">
      <c r="B7" s="53" t="s">
        <v>66</v>
      </c>
      <c r="C7" s="54"/>
      <c r="D7" s="55"/>
      <c r="E7" s="53" t="s">
        <v>67</v>
      </c>
      <c r="F7" s="54"/>
      <c r="G7" s="55"/>
      <c r="H7" s="53" t="s">
        <v>68</v>
      </c>
      <c r="I7" s="54"/>
      <c r="J7" s="55"/>
    </row>
    <row r="8" spans="1:10" ht="15.75" customHeight="1">
      <c r="A8" s="303"/>
      <c r="B8" s="195"/>
      <c r="C8" s="187"/>
      <c r="D8" s="188" t="s">
        <v>93</v>
      </c>
      <c r="E8" s="57"/>
      <c r="F8" s="58"/>
      <c r="G8" s="188" t="s">
        <v>93</v>
      </c>
      <c r="H8" s="57"/>
      <c r="I8" s="58"/>
      <c r="J8" s="188" t="s">
        <v>93</v>
      </c>
    </row>
    <row r="9" spans="1:10" ht="15.75" customHeight="1">
      <c r="A9" s="304" t="s">
        <v>118</v>
      </c>
      <c r="B9" s="60" t="s">
        <v>119</v>
      </c>
      <c r="C9" s="60" t="s">
        <v>120</v>
      </c>
      <c r="D9" s="60" t="s">
        <v>121</v>
      </c>
      <c r="E9" s="60" t="s">
        <v>119</v>
      </c>
      <c r="F9" s="60" t="s">
        <v>120</v>
      </c>
      <c r="G9" s="60" t="s">
        <v>121</v>
      </c>
      <c r="H9" s="60" t="s">
        <v>119</v>
      </c>
      <c r="I9" s="60" t="s">
        <v>120</v>
      </c>
      <c r="J9" s="60" t="s">
        <v>121</v>
      </c>
    </row>
    <row r="10" ht="4.5" customHeight="1">
      <c r="A10" s="61"/>
    </row>
    <row r="11" spans="1:10" ht="13.5" customHeight="1">
      <c r="A11" s="399" t="s">
        <v>339</v>
      </c>
      <c r="B11" s="374">
        <v>95150</v>
      </c>
      <c r="C11" s="270">
        <f>B11/'- 3 -'!D11</f>
        <v>0.008214463187636469</v>
      </c>
      <c r="D11" s="374">
        <f>B11/'- 7 -'!F11</f>
        <v>61.58576051779935</v>
      </c>
      <c r="E11" s="374">
        <v>101090</v>
      </c>
      <c r="F11" s="270">
        <f>E11/'- 3 -'!D11</f>
        <v>0.008727273606286607</v>
      </c>
      <c r="G11" s="374">
        <f>E11/'- 7 -'!F11</f>
        <v>65.43042071197411</v>
      </c>
      <c r="H11" s="374">
        <v>247852</v>
      </c>
      <c r="I11" s="270">
        <f>H11/'- 3 -'!D11</f>
        <v>0.021397489542638717</v>
      </c>
      <c r="J11" s="374">
        <f>H11/'- 7 -'!F11</f>
        <v>160.42200647249192</v>
      </c>
    </row>
    <row r="12" spans="1:10" ht="13.5" customHeight="1">
      <c r="A12" s="400" t="s">
        <v>340</v>
      </c>
      <c r="B12" s="373">
        <v>147100</v>
      </c>
      <c r="C12" s="271">
        <f>B12/'- 3 -'!D12</f>
        <v>0.007333225088084695</v>
      </c>
      <c r="D12" s="373">
        <f>B12/'- 7 -'!F12</f>
        <v>64.61389791794782</v>
      </c>
      <c r="E12" s="373">
        <v>112120</v>
      </c>
      <c r="F12" s="271">
        <f>E12/'- 3 -'!D12</f>
        <v>0.005589403105887533</v>
      </c>
      <c r="G12" s="373">
        <f>E12/'- 7 -'!F12</f>
        <v>49.248879908635686</v>
      </c>
      <c r="H12" s="373">
        <v>439494</v>
      </c>
      <c r="I12" s="271">
        <f>H12/'- 3 -'!D12</f>
        <v>0.02190964260273756</v>
      </c>
      <c r="J12" s="373">
        <f>H12/'- 7 -'!F12</f>
        <v>193.04840551699905</v>
      </c>
    </row>
    <row r="13" spans="1:10" ht="13.5" customHeight="1">
      <c r="A13" s="399" t="s">
        <v>341</v>
      </c>
      <c r="B13" s="374">
        <v>217300</v>
      </c>
      <c r="C13" s="270">
        <f>B13/'- 3 -'!D13</f>
        <v>0.004413975218362787</v>
      </c>
      <c r="D13" s="374">
        <f>B13/'- 7 -'!F13</f>
        <v>30.566887044591365</v>
      </c>
      <c r="E13" s="374">
        <v>578300</v>
      </c>
      <c r="F13" s="270">
        <f>E13/'- 3 -'!D13</f>
        <v>0.011746902295348366</v>
      </c>
      <c r="G13" s="374">
        <f>E13/'- 7 -'!F13</f>
        <v>81.34758756505838</v>
      </c>
      <c r="H13" s="374">
        <v>844100</v>
      </c>
      <c r="I13" s="270">
        <f>H13/'- 3 -'!D13</f>
        <v>0.01714604915701808</v>
      </c>
      <c r="J13" s="374">
        <f>H13/'- 7 -'!F13</f>
        <v>118.73681249120833</v>
      </c>
    </row>
    <row r="14" spans="1:10" ht="13.5" customHeight="1">
      <c r="A14" s="400" t="s">
        <v>378</v>
      </c>
      <c r="B14" s="373">
        <v>510150</v>
      </c>
      <c r="C14" s="271">
        <f>B14/'- 3 -'!D14</f>
        <v>0.011464549641634786</v>
      </c>
      <c r="D14" s="373">
        <f>B14/'- 7 -'!F14</f>
        <v>117.4378453038674</v>
      </c>
      <c r="E14" s="373">
        <v>502083</v>
      </c>
      <c r="F14" s="271">
        <f>E14/'- 3 -'!D14</f>
        <v>0.011283260761973769</v>
      </c>
      <c r="G14" s="373">
        <f>E14/'- 7 -'!F14</f>
        <v>115.58080110497238</v>
      </c>
      <c r="H14" s="373">
        <v>558302</v>
      </c>
      <c r="I14" s="271">
        <f>H14/'- 3 -'!D14</f>
        <v>0.012546664694744651</v>
      </c>
      <c r="J14" s="373">
        <f>H14/'- 7 -'!F14</f>
        <v>128.52255985267035</v>
      </c>
    </row>
    <row r="15" spans="1:10" ht="13.5" customHeight="1">
      <c r="A15" s="399" t="s">
        <v>342</v>
      </c>
      <c r="B15" s="374">
        <v>98000</v>
      </c>
      <c r="C15" s="270">
        <f>B15/'- 3 -'!D15</f>
        <v>0.0072620032206243265</v>
      </c>
      <c r="D15" s="374">
        <f>B15/'- 7 -'!F15</f>
        <v>59.883898564008554</v>
      </c>
      <c r="E15" s="374">
        <v>103200</v>
      </c>
      <c r="F15" s="270">
        <f>E15/'- 3 -'!D15</f>
        <v>0.007647334003759495</v>
      </c>
      <c r="G15" s="374">
        <f>E15/'- 7 -'!F15</f>
        <v>63.06141154903758</v>
      </c>
      <c r="H15" s="374">
        <v>301300</v>
      </c>
      <c r="I15" s="270">
        <f>H15/'- 3 -'!D15</f>
        <v>0.022326954799735812</v>
      </c>
      <c r="J15" s="374">
        <f>H15/'- 7 -'!F15</f>
        <v>184.1124350748549</v>
      </c>
    </row>
    <row r="16" spans="1:10" ht="13.5" customHeight="1">
      <c r="A16" s="400" t="s">
        <v>343</v>
      </c>
      <c r="B16" s="373">
        <v>92499</v>
      </c>
      <c r="C16" s="271">
        <f>B16/'- 3 -'!D16</f>
        <v>0.008441488218521007</v>
      </c>
      <c r="D16" s="373">
        <f>B16/'- 7 -'!F16</f>
        <v>67.56683710737765</v>
      </c>
      <c r="E16" s="373">
        <v>149856</v>
      </c>
      <c r="F16" s="271">
        <f>E16/'- 3 -'!D16</f>
        <v>0.013675906317632451</v>
      </c>
      <c r="G16" s="373">
        <f>E16/'- 7 -'!F16</f>
        <v>109.46384222059898</v>
      </c>
      <c r="H16" s="373">
        <v>306223</v>
      </c>
      <c r="I16" s="271">
        <f>H16/'- 3 -'!D16</f>
        <v>0.027946008570256527</v>
      </c>
      <c r="J16" s="373">
        <f>H16/'- 7 -'!F16</f>
        <v>223.68371073776478</v>
      </c>
    </row>
    <row r="17" spans="1:10" ht="13.5" customHeight="1">
      <c r="A17" s="399" t="s">
        <v>344</v>
      </c>
      <c r="B17" s="374">
        <v>129200</v>
      </c>
      <c r="C17" s="270">
        <f>B17/'- 3 -'!D17</f>
        <v>0.010023850090994369</v>
      </c>
      <c r="D17" s="374">
        <f>B17/'- 7 -'!F17</f>
        <v>83.86887374229147</v>
      </c>
      <c r="E17" s="374">
        <v>108415</v>
      </c>
      <c r="F17" s="270">
        <f>E17/'- 3 -'!D17</f>
        <v>0.008411267086804602</v>
      </c>
      <c r="G17" s="374">
        <f>E17/'- 7 -'!F17</f>
        <v>70.3765011359948</v>
      </c>
      <c r="H17" s="374">
        <v>208805</v>
      </c>
      <c r="I17" s="270">
        <f>H17/'- 3 -'!D17</f>
        <v>0.01619992274187368</v>
      </c>
      <c r="J17" s="374">
        <f>H17/'- 7 -'!F17</f>
        <v>135.5436546575787</v>
      </c>
    </row>
    <row r="18" spans="1:10" ht="13.5" customHeight="1">
      <c r="A18" s="400" t="s">
        <v>345</v>
      </c>
      <c r="B18" s="373">
        <v>671891</v>
      </c>
      <c r="C18" s="271">
        <f>B18/'- 3 -'!D18</f>
        <v>0.00846177567382341</v>
      </c>
      <c r="D18" s="373">
        <f>B18/'- 7 -'!F18</f>
        <v>111.295511015405</v>
      </c>
      <c r="E18" s="373">
        <v>1485888</v>
      </c>
      <c r="F18" s="271">
        <f>E18/'- 3 -'!D18</f>
        <v>0.018713230170408768</v>
      </c>
      <c r="G18" s="373">
        <f>E18/'- 7 -'!F18</f>
        <v>246.13019711777372</v>
      </c>
      <c r="H18" s="373">
        <v>1998078</v>
      </c>
      <c r="I18" s="271">
        <f>H18/'- 3 -'!D18</f>
        <v>0.02516373610422186</v>
      </c>
      <c r="J18" s="373">
        <f>H18/'- 7 -'!F18</f>
        <v>330.97200596322676</v>
      </c>
    </row>
    <row r="19" spans="1:10" ht="13.5" customHeight="1">
      <c r="A19" s="399" t="s">
        <v>346</v>
      </c>
      <c r="B19" s="374">
        <v>123260</v>
      </c>
      <c r="C19" s="270">
        <f>B19/'- 3 -'!D19</f>
        <v>0.00629495002113042</v>
      </c>
      <c r="D19" s="374">
        <f>B19/'- 7 -'!F19</f>
        <v>40.41311475409836</v>
      </c>
      <c r="E19" s="374">
        <v>214400</v>
      </c>
      <c r="F19" s="270">
        <f>E19/'- 3 -'!D19</f>
        <v>0.010949515532454665</v>
      </c>
      <c r="G19" s="374">
        <f>E19/'- 7 -'!F19</f>
        <v>70.29508196721312</v>
      </c>
      <c r="H19" s="374">
        <v>357740</v>
      </c>
      <c r="I19" s="270">
        <f>H19/'- 3 -'!D19</f>
        <v>0.018269961224721697</v>
      </c>
      <c r="J19" s="374">
        <f>H19/'- 7 -'!F19</f>
        <v>117.29180327868852</v>
      </c>
    </row>
    <row r="20" spans="1:10" ht="13.5" customHeight="1">
      <c r="A20" s="400" t="s">
        <v>347</v>
      </c>
      <c r="B20" s="373">
        <v>161065</v>
      </c>
      <c r="C20" s="271">
        <f>B20/'- 3 -'!D20</f>
        <v>0.004145109429705105</v>
      </c>
      <c r="D20" s="373">
        <f>B20/'- 7 -'!F20</f>
        <v>24.882589216746485</v>
      </c>
      <c r="E20" s="373">
        <v>302402</v>
      </c>
      <c r="F20" s="271">
        <f>E20/'- 3 -'!D20</f>
        <v>0.007782506328263019</v>
      </c>
      <c r="G20" s="373">
        <f>E20/'- 7 -'!F20</f>
        <v>46.71744168082805</v>
      </c>
      <c r="H20" s="373">
        <v>583316</v>
      </c>
      <c r="I20" s="271">
        <f>H20/'- 3 -'!D20</f>
        <v>0.015012005414570907</v>
      </c>
      <c r="J20" s="373">
        <f>H20/'- 7 -'!F20</f>
        <v>90.11524795303569</v>
      </c>
    </row>
    <row r="21" spans="1:10" ht="13.5" customHeight="1">
      <c r="A21" s="399" t="s">
        <v>348</v>
      </c>
      <c r="B21" s="374">
        <v>156000</v>
      </c>
      <c r="C21" s="270">
        <f>B21/'- 3 -'!D21</f>
        <v>0.006240511721961201</v>
      </c>
      <c r="D21" s="374">
        <f>B21/'- 7 -'!F21</f>
        <v>47.13702976280405</v>
      </c>
      <c r="E21" s="374">
        <v>283000</v>
      </c>
      <c r="F21" s="270">
        <f>E21/'- 3 -'!D21</f>
        <v>0.011320928316121921</v>
      </c>
      <c r="G21" s="374">
        <f>E21/'- 7 -'!F21</f>
        <v>85.51140655688171</v>
      </c>
      <c r="H21" s="374">
        <v>402000</v>
      </c>
      <c r="I21" s="270">
        <f>H21/'- 3 -'!D21</f>
        <v>0.016081318668130788</v>
      </c>
      <c r="J21" s="374">
        <f>H21/'- 7 -'!F21</f>
        <v>121.46849977337966</v>
      </c>
    </row>
    <row r="22" spans="1:10" ht="13.5" customHeight="1">
      <c r="A22" s="400" t="s">
        <v>349</v>
      </c>
      <c r="B22" s="373">
        <v>78200</v>
      </c>
      <c r="C22" s="271">
        <f>B22/'- 3 -'!D22</f>
        <v>0.0061172002372409835</v>
      </c>
      <c r="D22" s="373">
        <f>B22/'- 7 -'!F22</f>
        <v>45.346477239779645</v>
      </c>
      <c r="E22" s="373">
        <v>96667</v>
      </c>
      <c r="F22" s="271">
        <f>E22/'- 3 -'!D22</f>
        <v>0.007561782549020129</v>
      </c>
      <c r="G22" s="373">
        <f>E22/'- 7 -'!F22</f>
        <v>56.0550884314294</v>
      </c>
      <c r="H22" s="373">
        <v>349550</v>
      </c>
      <c r="I22" s="271">
        <f>H22/'- 3 -'!D22</f>
        <v>0.027343572160199305</v>
      </c>
      <c r="J22" s="373">
        <f>H22/'- 7 -'!F22</f>
        <v>202.69643374891274</v>
      </c>
    </row>
    <row r="23" spans="1:10" ht="13.5" customHeight="1">
      <c r="A23" s="399" t="s">
        <v>350</v>
      </c>
      <c r="B23" s="374">
        <v>70075</v>
      </c>
      <c r="C23" s="270">
        <f>B23/'- 3 -'!D23</f>
        <v>0.006418255965451785</v>
      </c>
      <c r="D23" s="374">
        <f>B23/'- 7 -'!F23</f>
        <v>53.08712121212121</v>
      </c>
      <c r="E23" s="374">
        <v>99250</v>
      </c>
      <c r="F23" s="270">
        <f>E23/'- 3 -'!D23</f>
        <v>0.009090430318531425</v>
      </c>
      <c r="G23" s="374">
        <f>E23/'- 7 -'!F23</f>
        <v>75.18939393939394</v>
      </c>
      <c r="H23" s="374">
        <v>172490</v>
      </c>
      <c r="I23" s="270">
        <f>H23/'- 3 -'!D23</f>
        <v>0.015798572550564088</v>
      </c>
      <c r="J23" s="374">
        <f>H23/'- 7 -'!F23</f>
        <v>130.67424242424244</v>
      </c>
    </row>
    <row r="24" spans="1:10" ht="13.5" customHeight="1">
      <c r="A24" s="400" t="s">
        <v>351</v>
      </c>
      <c r="B24" s="373">
        <v>212755</v>
      </c>
      <c r="C24" s="271">
        <f>B24/'- 3 -'!D24</f>
        <v>0.005834389234701062</v>
      </c>
      <c r="D24" s="373">
        <f>B24/'- 7 -'!F24</f>
        <v>46.24103455770485</v>
      </c>
      <c r="E24" s="373">
        <v>243130</v>
      </c>
      <c r="F24" s="271">
        <f>E24/'- 3 -'!D24</f>
        <v>0.006667364126026976</v>
      </c>
      <c r="G24" s="373">
        <f>E24/'- 7 -'!F24</f>
        <v>52.84286024777222</v>
      </c>
      <c r="H24" s="373">
        <v>537795</v>
      </c>
      <c r="I24" s="271">
        <f>H24/'- 3 -'!D24</f>
        <v>0.014747974705534806</v>
      </c>
      <c r="J24" s="373">
        <f>H24/'- 7 -'!F24</f>
        <v>116.88654640295587</v>
      </c>
    </row>
    <row r="25" spans="1:10" ht="13.5" customHeight="1">
      <c r="A25" s="399" t="s">
        <v>352</v>
      </c>
      <c r="B25" s="374">
        <v>380268</v>
      </c>
      <c r="C25" s="270">
        <f>B25/'- 3 -'!D25</f>
        <v>0.0032671594389580626</v>
      </c>
      <c r="D25" s="374">
        <f>B25/'- 7 -'!F25</f>
        <v>25.33177896945675</v>
      </c>
      <c r="E25" s="374">
        <v>889775</v>
      </c>
      <c r="F25" s="270">
        <f>E25/'- 3 -'!D25</f>
        <v>0.007644705286268921</v>
      </c>
      <c r="G25" s="374">
        <f>E25/'- 7 -'!F25</f>
        <v>59.27289078373247</v>
      </c>
      <c r="H25" s="374">
        <v>2184691</v>
      </c>
      <c r="I25" s="270">
        <f>H25/'- 3 -'!D25</f>
        <v>0.018770272076158733</v>
      </c>
      <c r="J25" s="374">
        <f>H25/'- 7 -'!F25</f>
        <v>145.5344902241615</v>
      </c>
    </row>
    <row r="26" spans="1:10" ht="13.5" customHeight="1">
      <c r="A26" s="400" t="s">
        <v>353</v>
      </c>
      <c r="B26" s="373">
        <v>145525</v>
      </c>
      <c r="C26" s="271">
        <f>B26/'- 3 -'!D26</f>
        <v>0.005356266139420893</v>
      </c>
      <c r="D26" s="373">
        <f>B26/'- 7 -'!F26</f>
        <v>44.530293757649936</v>
      </c>
      <c r="E26" s="373">
        <v>252601</v>
      </c>
      <c r="F26" s="271">
        <f>E26/'- 3 -'!D26</f>
        <v>0.009297359100387268</v>
      </c>
      <c r="G26" s="373">
        <f>E26/'- 7 -'!F26</f>
        <v>77.2952876376989</v>
      </c>
      <c r="H26" s="373">
        <v>452244</v>
      </c>
      <c r="I26" s="271">
        <f>H26/'- 3 -'!D26</f>
        <v>0.016645519491195755</v>
      </c>
      <c r="J26" s="373">
        <f>H26/'- 7 -'!F26</f>
        <v>138.38555691554467</v>
      </c>
    </row>
    <row r="27" spans="1:10" ht="13.5" customHeight="1">
      <c r="A27" s="399" t="s">
        <v>354</v>
      </c>
      <c r="B27" s="374">
        <v>182692</v>
      </c>
      <c r="C27" s="270">
        <f>B27/'- 3 -'!D27</f>
        <v>0.006426333997569354</v>
      </c>
      <c r="D27" s="374">
        <f>B27/'- 7 -'!F27</f>
        <v>56.24753694581281</v>
      </c>
      <c r="E27" s="374">
        <v>258543</v>
      </c>
      <c r="F27" s="270">
        <f>E27/'- 3 -'!D27</f>
        <v>0.009094452251513879</v>
      </c>
      <c r="G27" s="374">
        <f>E27/'- 7 -'!F27</f>
        <v>79.60067733990148</v>
      </c>
      <c r="H27" s="374">
        <v>643844</v>
      </c>
      <c r="I27" s="270">
        <f>H27/'- 3 -'!D27</f>
        <v>0.022647716300281583</v>
      </c>
      <c r="J27" s="374">
        <f>H27/'- 7 -'!F27</f>
        <v>198.22783251231527</v>
      </c>
    </row>
    <row r="28" spans="1:10" ht="13.5" customHeight="1">
      <c r="A28" s="400" t="s">
        <v>355</v>
      </c>
      <c r="B28" s="373">
        <v>131233</v>
      </c>
      <c r="C28" s="271">
        <f>B28/'- 3 -'!D28</f>
        <v>0.007583142521567518</v>
      </c>
      <c r="D28" s="373">
        <f>B28/'- 7 -'!F28</f>
        <v>64.47211987226726</v>
      </c>
      <c r="E28" s="373">
        <v>236805</v>
      </c>
      <c r="F28" s="271">
        <f>E28/'- 3 -'!D28</f>
        <v>0.013683494736992952</v>
      </c>
      <c r="G28" s="373">
        <f>E28/'- 7 -'!F28</f>
        <v>116.33750921149594</v>
      </c>
      <c r="H28" s="373">
        <v>274164</v>
      </c>
      <c r="I28" s="271">
        <f>H28/'- 3 -'!D28</f>
        <v>0.015842240033246493</v>
      </c>
      <c r="J28" s="373">
        <f>H28/'- 7 -'!F28</f>
        <v>134.6912306558585</v>
      </c>
    </row>
    <row r="29" spans="1:10" ht="13.5" customHeight="1">
      <c r="A29" s="399" t="s">
        <v>356</v>
      </c>
      <c r="B29" s="374">
        <v>286780</v>
      </c>
      <c r="C29" s="270">
        <f>B29/'- 3 -'!D29</f>
        <v>0.002639428491114717</v>
      </c>
      <c r="D29" s="374">
        <f>B29/'- 7 -'!F29</f>
        <v>21.884920634920636</v>
      </c>
      <c r="E29" s="374">
        <v>1397104</v>
      </c>
      <c r="F29" s="270">
        <f>E29/'- 3 -'!D29</f>
        <v>0.012858484213161084</v>
      </c>
      <c r="G29" s="374">
        <f>E29/'- 7 -'!F29</f>
        <v>106.61660561660561</v>
      </c>
      <c r="H29" s="374">
        <v>1331864</v>
      </c>
      <c r="I29" s="270">
        <f>H29/'- 3 -'!D29</f>
        <v>0.012258036780424059</v>
      </c>
      <c r="J29" s="374">
        <f>H29/'- 7 -'!F29</f>
        <v>101.63797313797313</v>
      </c>
    </row>
    <row r="30" spans="1:10" ht="13.5" customHeight="1">
      <c r="A30" s="400" t="s">
        <v>357</v>
      </c>
      <c r="B30" s="373">
        <v>87965</v>
      </c>
      <c r="C30" s="271">
        <f>B30/'- 3 -'!D30</f>
        <v>0.008579112161126777</v>
      </c>
      <c r="D30" s="373">
        <f>B30/'- 7 -'!F30</f>
        <v>68.93808777429467</v>
      </c>
      <c r="E30" s="373">
        <v>93446</v>
      </c>
      <c r="F30" s="271">
        <f>E30/'- 3 -'!D30</f>
        <v>0.009113666969915907</v>
      </c>
      <c r="G30" s="373">
        <f>E30/'- 7 -'!F30</f>
        <v>73.23354231974922</v>
      </c>
      <c r="H30" s="373">
        <v>196860</v>
      </c>
      <c r="I30" s="271">
        <f>H30/'- 3 -'!D30</f>
        <v>0.019199500028868496</v>
      </c>
      <c r="J30" s="373">
        <f>H30/'- 7 -'!F30</f>
        <v>154.27899686520377</v>
      </c>
    </row>
    <row r="31" spans="1:10" ht="13.5" customHeight="1">
      <c r="A31" s="399" t="s">
        <v>358</v>
      </c>
      <c r="B31" s="374">
        <v>125579</v>
      </c>
      <c r="C31" s="270">
        <f>B31/'- 3 -'!D31</f>
        <v>0.005065295151185622</v>
      </c>
      <c r="D31" s="374">
        <f>B31/'- 7 -'!F31</f>
        <v>36.90460796990713</v>
      </c>
      <c r="E31" s="374">
        <v>222597</v>
      </c>
      <c r="F31" s="270">
        <f>E31/'- 3 -'!D31</f>
        <v>0.00897856731434767</v>
      </c>
      <c r="G31" s="374">
        <f>E31/'- 7 -'!F31</f>
        <v>65.41583401904313</v>
      </c>
      <c r="H31" s="374">
        <v>444095</v>
      </c>
      <c r="I31" s="270">
        <f>H31/'- 3 -'!D31</f>
        <v>0.01791280588446937</v>
      </c>
      <c r="J31" s="374">
        <f>H31/'- 7 -'!F31</f>
        <v>130.50869871870225</v>
      </c>
    </row>
    <row r="32" spans="1:10" ht="13.5" customHeight="1">
      <c r="A32" s="400" t="s">
        <v>359</v>
      </c>
      <c r="B32" s="373">
        <v>162025</v>
      </c>
      <c r="C32" s="271">
        <f>B32/'- 3 -'!D32</f>
        <v>0.008221274023727198</v>
      </c>
      <c r="D32" s="373">
        <f>B32/'- 7 -'!F32</f>
        <v>70.36916395222585</v>
      </c>
      <c r="E32" s="373">
        <v>171925</v>
      </c>
      <c r="F32" s="271">
        <f>E32/'- 3 -'!D32</f>
        <v>0.008723607693438041</v>
      </c>
      <c r="G32" s="373">
        <f>E32/'- 7 -'!F32</f>
        <v>74.66883821932682</v>
      </c>
      <c r="H32" s="373">
        <v>384650</v>
      </c>
      <c r="I32" s="271">
        <f>H32/'- 3 -'!D32</f>
        <v>0.019517438995381373</v>
      </c>
      <c r="J32" s="373">
        <f>H32/'- 7 -'!F32</f>
        <v>167.05754614549403</v>
      </c>
    </row>
    <row r="33" spans="1:10" ht="13.5" customHeight="1">
      <c r="A33" s="399" t="s">
        <v>360</v>
      </c>
      <c r="B33" s="374">
        <v>160300</v>
      </c>
      <c r="C33" s="270">
        <f>B33/'- 3 -'!D33</f>
        <v>0.0074055594823962045</v>
      </c>
      <c r="D33" s="374">
        <f>B33/'- 7 -'!F33</f>
        <v>67.45213549337261</v>
      </c>
      <c r="E33" s="374">
        <v>251800</v>
      </c>
      <c r="F33" s="270">
        <f>E33/'- 3 -'!D33</f>
        <v>0.011632687945523171</v>
      </c>
      <c r="G33" s="374">
        <f>E33/'- 7 -'!F33</f>
        <v>105.95413423101199</v>
      </c>
      <c r="H33" s="374">
        <v>294700</v>
      </c>
      <c r="I33" s="270">
        <f>H33/'- 3 -'!D33</f>
        <v>0.013614587520038437</v>
      </c>
      <c r="J33" s="374">
        <f>H33/'- 7 -'!F33</f>
        <v>124.0058910162003</v>
      </c>
    </row>
    <row r="34" spans="1:10" ht="13.5" customHeight="1">
      <c r="A34" s="400" t="s">
        <v>361</v>
      </c>
      <c r="B34" s="373">
        <v>158300</v>
      </c>
      <c r="C34" s="271">
        <f>B34/'- 3 -'!D34</f>
        <v>0.008812776978955557</v>
      </c>
      <c r="D34" s="373">
        <f>B34/'- 7 -'!F34</f>
        <v>71.64516859017877</v>
      </c>
      <c r="E34" s="373">
        <v>138437</v>
      </c>
      <c r="F34" s="271">
        <f>E34/'- 3 -'!D34</f>
        <v>0.007706976668576566</v>
      </c>
      <c r="G34" s="373">
        <f>E34/'- 7 -'!F34</f>
        <v>62.655351889567775</v>
      </c>
      <c r="H34" s="373">
        <v>455737</v>
      </c>
      <c r="I34" s="271">
        <f>H34/'- 3 -'!D34</f>
        <v>0.025371500581543072</v>
      </c>
      <c r="J34" s="373">
        <f>H34/'- 7 -'!F34</f>
        <v>206.26250282869427</v>
      </c>
    </row>
    <row r="35" spans="1:10" ht="13.5" customHeight="1">
      <c r="A35" s="399" t="s">
        <v>362</v>
      </c>
      <c r="B35" s="374">
        <v>330000</v>
      </c>
      <c r="C35" s="270">
        <f>B35/'- 3 -'!D35</f>
        <v>0.002532196883372076</v>
      </c>
      <c r="D35" s="374">
        <f>B35/'- 7 -'!F35</f>
        <v>18.942111758459376</v>
      </c>
      <c r="E35" s="374">
        <v>1199150</v>
      </c>
      <c r="F35" s="270">
        <f>E35/'- 3 -'!D35</f>
        <v>0.009201466341501893</v>
      </c>
      <c r="G35" s="374">
        <f>E35/'- 7 -'!F35</f>
        <v>68.83161610653502</v>
      </c>
      <c r="H35" s="374">
        <v>1689350</v>
      </c>
      <c r="I35" s="270">
        <f>H35/'- 3 -'!D35</f>
        <v>0.012962929711892777</v>
      </c>
      <c r="J35" s="374">
        <f>H35/'- 7 -'!F35</f>
        <v>96.9692621186465</v>
      </c>
    </row>
    <row r="36" spans="1:10" ht="13.5" customHeight="1">
      <c r="A36" s="400" t="s">
        <v>363</v>
      </c>
      <c r="B36" s="373">
        <v>156150</v>
      </c>
      <c r="C36" s="271">
        <f>B36/'- 3 -'!D36</f>
        <v>0.009389431402732346</v>
      </c>
      <c r="D36" s="373">
        <f>B36/'- 7 -'!F36</f>
        <v>75.81937363437727</v>
      </c>
      <c r="E36" s="373">
        <v>158600</v>
      </c>
      <c r="F36" s="271">
        <f>E36/'- 3 -'!D36</f>
        <v>0.009536751972291707</v>
      </c>
      <c r="G36" s="373">
        <f>E36/'- 7 -'!F36</f>
        <v>77.00898276280651</v>
      </c>
      <c r="H36" s="373">
        <v>325300</v>
      </c>
      <c r="I36" s="271">
        <f>H36/'- 3 -'!D36</f>
        <v>0.019560563786800076</v>
      </c>
      <c r="J36" s="373">
        <f>H36/'- 7 -'!F36</f>
        <v>157.95095897062393</v>
      </c>
    </row>
    <row r="37" spans="1:10" ht="13.5" customHeight="1">
      <c r="A37" s="399" t="s">
        <v>364</v>
      </c>
      <c r="B37" s="374">
        <v>165877</v>
      </c>
      <c r="C37" s="270">
        <f>B37/'- 3 -'!D37</f>
        <v>0.006490677484345085</v>
      </c>
      <c r="D37" s="374">
        <f>B37/'- 7 -'!F37</f>
        <v>51.2440531356194</v>
      </c>
      <c r="E37" s="374">
        <v>253673</v>
      </c>
      <c r="F37" s="270">
        <f>E37/'- 3 -'!D37</f>
        <v>0.009926087579871054</v>
      </c>
      <c r="G37" s="374">
        <f>E37/'- 7 -'!F37</f>
        <v>78.36669755946865</v>
      </c>
      <c r="H37" s="374">
        <v>547053</v>
      </c>
      <c r="I37" s="270">
        <f>H37/'- 3 -'!D37</f>
        <v>0.021405888639434233</v>
      </c>
      <c r="J37" s="374">
        <f>H37/'- 7 -'!F37</f>
        <v>169</v>
      </c>
    </row>
    <row r="38" spans="1:10" ht="13.5" customHeight="1">
      <c r="A38" s="400" t="s">
        <v>365</v>
      </c>
      <c r="B38" s="373">
        <v>239006</v>
      </c>
      <c r="C38" s="271">
        <f>B38/'- 3 -'!D38</f>
        <v>0.0035828380071705928</v>
      </c>
      <c r="D38" s="373">
        <f>B38/'- 7 -'!F38</f>
        <v>27.898447531224466</v>
      </c>
      <c r="E38" s="373">
        <v>676487</v>
      </c>
      <c r="F38" s="271">
        <f>E38/'- 3 -'!D38</f>
        <v>0.010140930917871572</v>
      </c>
      <c r="G38" s="373">
        <f>E38/'- 7 -'!F38</f>
        <v>78.96428154546516</v>
      </c>
      <c r="H38" s="373">
        <v>1017609</v>
      </c>
      <c r="I38" s="271">
        <f>H38/'- 3 -'!D38</f>
        <v>0.015254546754637372</v>
      </c>
      <c r="J38" s="373">
        <f>H38/'- 7 -'!F38</f>
        <v>118.78242091747403</v>
      </c>
    </row>
    <row r="39" spans="1:10" ht="13.5" customHeight="1">
      <c r="A39" s="399" t="s">
        <v>366</v>
      </c>
      <c r="B39" s="374">
        <v>157000</v>
      </c>
      <c r="C39" s="270">
        <f>B39/'- 3 -'!D39</f>
        <v>0.01022861408533583</v>
      </c>
      <c r="D39" s="374">
        <f>B39/'- 7 -'!F39</f>
        <v>89.12858359352825</v>
      </c>
      <c r="E39" s="374">
        <v>151600</v>
      </c>
      <c r="F39" s="270">
        <f>E39/'- 3 -'!D39</f>
        <v>0.009876801881126825</v>
      </c>
      <c r="G39" s="374">
        <f>E39/'- 7 -'!F39</f>
        <v>86.0630144762986</v>
      </c>
      <c r="H39" s="374">
        <v>269575</v>
      </c>
      <c r="I39" s="270">
        <f>H39/'- 3 -'!D39</f>
        <v>0.017562921286970738</v>
      </c>
      <c r="J39" s="374">
        <f>H39/'- 7 -'!F39</f>
        <v>153.037184217996</v>
      </c>
    </row>
    <row r="40" spans="1:10" ht="13.5" customHeight="1">
      <c r="A40" s="400" t="s">
        <v>367</v>
      </c>
      <c r="B40" s="373">
        <v>299620</v>
      </c>
      <c r="C40" s="271">
        <f>B40/'- 3 -'!D40</f>
        <v>0.004268032171970108</v>
      </c>
      <c r="D40" s="373">
        <f>B40/'- 7 -'!F40</f>
        <v>34.137026631027986</v>
      </c>
      <c r="E40" s="373">
        <v>818934</v>
      </c>
      <c r="F40" s="271">
        <f>E40/'- 3 -'!D40</f>
        <v>0.011665565245044284</v>
      </c>
      <c r="G40" s="373">
        <f>E40/'- 7 -'!F40</f>
        <v>93.3047585843878</v>
      </c>
      <c r="H40" s="373">
        <v>1287044</v>
      </c>
      <c r="I40" s="271">
        <f>H40/'- 3 -'!D40</f>
        <v>0.018333706690945518</v>
      </c>
      <c r="J40" s="373">
        <f>H40/'- 7 -'!F40</f>
        <v>146.63859322910614</v>
      </c>
    </row>
    <row r="41" spans="1:10" ht="13.5" customHeight="1">
      <c r="A41" s="399" t="s">
        <v>368</v>
      </c>
      <c r="B41" s="374">
        <v>180049</v>
      </c>
      <c r="C41" s="270">
        <f>B41/'- 3 -'!D41</f>
        <v>0.004371780619746383</v>
      </c>
      <c r="D41" s="374">
        <f>B41/'- 7 -'!F41</f>
        <v>39.26074688507146</v>
      </c>
      <c r="E41" s="374">
        <v>358001</v>
      </c>
      <c r="F41" s="270">
        <f>E41/'- 3 -'!D41</f>
        <v>0.008692643856115973</v>
      </c>
      <c r="G41" s="374">
        <f>E41/'- 7 -'!F41</f>
        <v>78.06423054614282</v>
      </c>
      <c r="H41" s="374">
        <v>782666</v>
      </c>
      <c r="I41" s="270">
        <f>H41/'- 3 -'!D41</f>
        <v>0.019003960313772487</v>
      </c>
      <c r="J41" s="374">
        <f>H41/'- 7 -'!F41</f>
        <v>170.66493966393227</v>
      </c>
    </row>
    <row r="42" spans="1:10" ht="13.5" customHeight="1">
      <c r="A42" s="400" t="s">
        <v>369</v>
      </c>
      <c r="B42" s="373">
        <v>132250</v>
      </c>
      <c r="C42" s="271">
        <f>B42/'- 3 -'!D42</f>
        <v>0.008508454701855706</v>
      </c>
      <c r="D42" s="373">
        <f>B42/'- 7 -'!F42</f>
        <v>72.46575342465754</v>
      </c>
      <c r="E42" s="373">
        <v>156548</v>
      </c>
      <c r="F42" s="271">
        <f>E42/'- 3 -'!D42</f>
        <v>0.010071694265906291</v>
      </c>
      <c r="G42" s="373">
        <f>E42/'- 7 -'!F42</f>
        <v>85.77972602739726</v>
      </c>
      <c r="H42" s="373">
        <v>299706</v>
      </c>
      <c r="I42" s="271">
        <f>H42/'- 3 -'!D42</f>
        <v>0.019281927598293884</v>
      </c>
      <c r="J42" s="373">
        <f>H42/'- 7 -'!F42</f>
        <v>164.22246575342467</v>
      </c>
    </row>
    <row r="43" spans="1:10" ht="13.5" customHeight="1">
      <c r="A43" s="399" t="s">
        <v>370</v>
      </c>
      <c r="B43" s="374">
        <v>93000</v>
      </c>
      <c r="C43" s="270">
        <f>B43/'- 3 -'!D43</f>
        <v>0.010154403713760243</v>
      </c>
      <c r="D43" s="374">
        <f>B43/'- 7 -'!F43</f>
        <v>79.28388746803068</v>
      </c>
      <c r="E43" s="374">
        <v>102991</v>
      </c>
      <c r="F43" s="270">
        <f>E43/'- 3 -'!D43</f>
        <v>0.011245292396600874</v>
      </c>
      <c r="G43" s="374">
        <f>E43/'- 7 -'!F43</f>
        <v>87.80136402387042</v>
      </c>
      <c r="H43" s="374">
        <v>236032</v>
      </c>
      <c r="I43" s="270">
        <f>H43/'- 3 -'!D43</f>
        <v>0.025771658251250083</v>
      </c>
      <c r="J43" s="374">
        <f>H43/'- 7 -'!F43</f>
        <v>201.22080136402388</v>
      </c>
    </row>
    <row r="44" spans="1:10" ht="13.5" customHeight="1">
      <c r="A44" s="400" t="s">
        <v>371</v>
      </c>
      <c r="B44" s="373">
        <v>72450</v>
      </c>
      <c r="C44" s="271">
        <f>B44/'- 3 -'!D44</f>
        <v>0.010218464998971806</v>
      </c>
      <c r="D44" s="373">
        <f>B44/'- 7 -'!F44</f>
        <v>89.94413407821229</v>
      </c>
      <c r="E44" s="373">
        <v>34338</v>
      </c>
      <c r="F44" s="271">
        <f>E44/'- 3 -'!D44</f>
        <v>0.004843086972183491</v>
      </c>
      <c r="G44" s="373">
        <f>E44/'- 7 -'!F44</f>
        <v>42.62942271880819</v>
      </c>
      <c r="H44" s="373">
        <v>171196</v>
      </c>
      <c r="I44" s="271">
        <f>H44/'- 3 -'!D44</f>
        <v>0.02414576030316049</v>
      </c>
      <c r="J44" s="373">
        <f>H44/'- 7 -'!F44</f>
        <v>212.5338299193048</v>
      </c>
    </row>
    <row r="45" spans="1:10" ht="13.5" customHeight="1">
      <c r="A45" s="399" t="s">
        <v>372</v>
      </c>
      <c r="B45" s="374">
        <v>84732</v>
      </c>
      <c r="C45" s="270">
        <f>B45/'- 3 -'!D45</f>
        <v>0.008001727796012792</v>
      </c>
      <c r="D45" s="374">
        <f>B45/'- 7 -'!F45</f>
        <v>59.08786610878661</v>
      </c>
      <c r="E45" s="374">
        <v>105656</v>
      </c>
      <c r="F45" s="270">
        <f>E45/'- 3 -'!D45</f>
        <v>0.009977700892408152</v>
      </c>
      <c r="G45" s="374">
        <f>E45/'- 7 -'!F45</f>
        <v>73.6792189679219</v>
      </c>
      <c r="H45" s="374">
        <v>169942</v>
      </c>
      <c r="I45" s="270">
        <f>H45/'- 3 -'!D45</f>
        <v>0.016048595868267075</v>
      </c>
      <c r="J45" s="374">
        <f>H45/'- 7 -'!F45</f>
        <v>118.50906555090656</v>
      </c>
    </row>
    <row r="46" spans="1:10" ht="13.5" customHeight="1">
      <c r="A46" s="400" t="s">
        <v>373</v>
      </c>
      <c r="B46" s="373">
        <v>685300</v>
      </c>
      <c r="C46" s="271">
        <f>B46/'- 3 -'!D46</f>
        <v>0.0025456493281684847</v>
      </c>
      <c r="D46" s="373">
        <f>B46/'- 7 -'!F46</f>
        <v>21.86453115528188</v>
      </c>
      <c r="E46" s="373">
        <v>1519100</v>
      </c>
      <c r="F46" s="271">
        <f>E46/'- 3 -'!D46</f>
        <v>0.005642924112681665</v>
      </c>
      <c r="G46" s="373">
        <f>E46/'- 7 -'!F46</f>
        <v>48.46696232013528</v>
      </c>
      <c r="H46" s="373">
        <v>4710700</v>
      </c>
      <c r="I46" s="271">
        <f>H46/'- 3 -'!D46</f>
        <v>0.017498599577124296</v>
      </c>
      <c r="J46" s="373">
        <f>H46/'- 7 -'!F46</f>
        <v>150.29512171776793</v>
      </c>
    </row>
    <row r="47" spans="1:10" ht="13.5" customHeight="1">
      <c r="A47" s="399" t="s">
        <v>377</v>
      </c>
      <c r="B47" s="374">
        <v>8091</v>
      </c>
      <c r="C47" s="270">
        <f>B47/'- 3 -'!D47</f>
        <v>0.0014083163596197007</v>
      </c>
      <c r="D47" s="374">
        <f>B47/'- 7 -'!F47</f>
        <v>12.524767801857585</v>
      </c>
      <c r="E47" s="374">
        <v>57728</v>
      </c>
      <c r="F47" s="270">
        <f>E47/'- 3 -'!D47</f>
        <v>0.01004811355927896</v>
      </c>
      <c r="G47" s="374">
        <f>E47/'- 7 -'!F47</f>
        <v>89.36222910216718</v>
      </c>
      <c r="H47" s="374">
        <v>312261</v>
      </c>
      <c r="I47" s="270">
        <f>H47/'- 3 -'!D47</f>
        <v>0.054352030005092984</v>
      </c>
      <c r="J47" s="374">
        <f>H47/'- 7 -'!F47</f>
        <v>483.3761609907121</v>
      </c>
    </row>
    <row r="48" spans="1:10" ht="4.5" customHeight="1">
      <c r="A48" s="401"/>
      <c r="B48" s="312"/>
      <c r="C48" s="159"/>
      <c r="D48" s="312"/>
      <c r="E48" s="312"/>
      <c r="F48" s="159"/>
      <c r="G48" s="312"/>
      <c r="H48" s="312"/>
      <c r="I48" s="159"/>
      <c r="J48" s="312"/>
    </row>
    <row r="49" spans="1:10" ht="13.5" customHeight="1">
      <c r="A49" s="395" t="s">
        <v>374</v>
      </c>
      <c r="B49" s="375">
        <f>SUM(B11:B47)</f>
        <v>7186837</v>
      </c>
      <c r="C49" s="79">
        <f>B49/'- 3 -'!D49</f>
        <v>0.00491808094033643</v>
      </c>
      <c r="D49" s="375">
        <f>B49/'- 7 -'!F49</f>
        <v>40.32884777189706</v>
      </c>
      <c r="E49" s="375">
        <f>SUM(E11:E47)</f>
        <v>13885640</v>
      </c>
      <c r="F49" s="79">
        <f>E49/'- 3 -'!D49</f>
        <v>0.009502191496533615</v>
      </c>
      <c r="G49" s="375">
        <f>E49/'- 7 -'!F49</f>
        <v>77.91909873221901</v>
      </c>
      <c r="H49" s="375">
        <f>SUM(H11:H47)</f>
        <v>25788328</v>
      </c>
      <c r="I49" s="79">
        <f>H49/'- 3 -'!D49</f>
        <v>0.01764741351723217</v>
      </c>
      <c r="J49" s="375">
        <f>H49/'- 7 -'!F49</f>
        <v>144.71088661169728</v>
      </c>
    </row>
    <row r="50" spans="1:10" ht="4.5" customHeight="1">
      <c r="A50" s="401" t="s">
        <v>21</v>
      </c>
      <c r="B50" s="312"/>
      <c r="C50" s="159"/>
      <c r="D50" s="312"/>
      <c r="E50" s="312"/>
      <c r="F50" s="159"/>
      <c r="G50" s="312"/>
      <c r="H50" s="312"/>
      <c r="I50" s="159"/>
      <c r="J50" s="312"/>
    </row>
    <row r="51" spans="1:10" ht="13.5" customHeight="1">
      <c r="A51" s="400" t="s">
        <v>375</v>
      </c>
      <c r="B51" s="373">
        <v>32500</v>
      </c>
      <c r="C51" s="271">
        <f>B51/'- 3 -'!D51</f>
        <v>0.022232346490778022</v>
      </c>
      <c r="D51" s="373">
        <f>B51/'- 7 -'!F51</f>
        <v>228.8732394366197</v>
      </c>
      <c r="E51" s="373">
        <v>15200</v>
      </c>
      <c r="F51" s="271">
        <f>E51/'- 3 -'!D51</f>
        <v>0.010397897435686951</v>
      </c>
      <c r="G51" s="373">
        <f>E51/'- 7 -'!F51</f>
        <v>107.04225352112677</v>
      </c>
      <c r="H51" s="373">
        <v>22700</v>
      </c>
      <c r="I51" s="271">
        <f>H51/'- 3 -'!D51</f>
        <v>0.015528438933558803</v>
      </c>
      <c r="J51" s="373">
        <f>H51/'- 7 -'!F51</f>
        <v>159.85915492957747</v>
      </c>
    </row>
    <row r="52" spans="1:10" ht="13.5" customHeight="1">
      <c r="A52" s="399" t="s">
        <v>376</v>
      </c>
      <c r="B52" s="374">
        <v>36025</v>
      </c>
      <c r="C52" s="270">
        <f>B52/'- 3 -'!D52</f>
        <v>0.014613922677035351</v>
      </c>
      <c r="D52" s="374">
        <f>B52/'- 7 -'!F52</f>
        <v>150.73221757322176</v>
      </c>
      <c r="E52" s="374">
        <v>34428</v>
      </c>
      <c r="F52" s="270">
        <f>E52/'- 3 -'!D52</f>
        <v>0.013966082718250467</v>
      </c>
      <c r="G52" s="374">
        <f>E52/'- 7 -'!F52</f>
        <v>144.05020920502093</v>
      </c>
      <c r="H52" s="374">
        <v>52005</v>
      </c>
      <c r="I52" s="270">
        <f>H52/'- 3 -'!D52</f>
        <v>0.02109637887076262</v>
      </c>
      <c r="J52" s="374">
        <f>H52/'- 7 -'!F52</f>
        <v>217.5941422594142</v>
      </c>
    </row>
    <row r="53" ht="49.5" customHeight="1"/>
    <row r="54" ht="15" customHeight="1">
      <c r="A54" s="3"/>
    </row>
    <row r="55" ht="14.25" customHeight="1">
      <c r="A55" s="3"/>
    </row>
    <row r="56" ht="14.25" customHeight="1">
      <c r="A56" s="3"/>
    </row>
    <row r="57" ht="14.25" customHeight="1">
      <c r="A57" s="3"/>
    </row>
    <row r="58" ht="14.25" customHeight="1">
      <c r="A58" s="3"/>
    </row>
    <row r="59" ht="14.25" customHeight="1"/>
    <row r="60" ht="14.25"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Roman,Bold"&amp;11&amp;A</oddHeader>
  </headerFooter>
</worksheet>
</file>

<file path=xl/worksheets/sheet22.xml><?xml version="1.0" encoding="utf-8"?>
<worksheet xmlns="http://schemas.openxmlformats.org/spreadsheetml/2006/main" xmlns:r="http://schemas.openxmlformats.org/officeDocument/2006/relationships">
  <sheetPr codeName="Sheet22">
    <pageSetUpPr fitToPage="1"/>
  </sheetPr>
  <dimension ref="A1:E58"/>
  <sheetViews>
    <sheetView showGridLines="0" showZeros="0" workbookViewId="0" topLeftCell="A1">
      <selection activeCell="A1" sqref="A1"/>
    </sheetView>
  </sheetViews>
  <sheetFormatPr defaultColWidth="15.83203125" defaultRowHeight="12"/>
  <cols>
    <col min="1" max="1" width="36.83203125" style="66" customWidth="1"/>
    <col min="2" max="2" width="20.83203125" style="66" customWidth="1"/>
    <col min="3" max="4" width="15.83203125" style="66" customWidth="1"/>
    <col min="5" max="5" width="44.83203125" style="66" customWidth="1"/>
    <col min="6" max="16384" width="15.83203125" style="66" customWidth="1"/>
  </cols>
  <sheetData>
    <row r="1" spans="1:5" ht="6.75" customHeight="1">
      <c r="A1" s="64"/>
      <c r="B1" s="114"/>
      <c r="C1" s="114"/>
      <c r="D1" s="114"/>
      <c r="E1" s="114"/>
    </row>
    <row r="2" spans="1:5" ht="15.75" customHeight="1">
      <c r="A2" s="330"/>
      <c r="B2" s="372" t="s">
        <v>18</v>
      </c>
      <c r="C2" s="161"/>
      <c r="D2" s="161"/>
      <c r="E2" s="333" t="s">
        <v>313</v>
      </c>
    </row>
    <row r="3" spans="1:5" ht="15.75" customHeight="1">
      <c r="A3" s="331"/>
      <c r="B3" s="507" t="s">
        <v>564</v>
      </c>
      <c r="C3" s="164"/>
      <c r="D3" s="164"/>
      <c r="E3" s="179"/>
    </row>
    <row r="4" spans="2:5" ht="15.75" customHeight="1">
      <c r="B4" s="114"/>
      <c r="C4" s="114"/>
      <c r="D4" s="114"/>
      <c r="E4" s="114"/>
    </row>
    <row r="5" spans="2:5" ht="15.75" customHeight="1">
      <c r="B5" s="272" t="s">
        <v>243</v>
      </c>
      <c r="C5" s="265"/>
      <c r="D5" s="267"/>
      <c r="E5" s="194"/>
    </row>
    <row r="6" spans="2:5" ht="15.75" customHeight="1">
      <c r="B6" s="52" t="s">
        <v>39</v>
      </c>
      <c r="C6" s="50"/>
      <c r="D6" s="51"/>
      <c r="E6" s="143"/>
    </row>
    <row r="7" spans="2:5" ht="15.75" customHeight="1">
      <c r="B7" s="53" t="s">
        <v>69</v>
      </c>
      <c r="C7" s="54"/>
      <c r="D7" s="55"/>
      <c r="E7" s="143"/>
    </row>
    <row r="8" spans="1:5" ht="15.75" customHeight="1">
      <c r="A8" s="303"/>
      <c r="B8" s="57"/>
      <c r="C8" s="187"/>
      <c r="D8" s="188" t="s">
        <v>93</v>
      </c>
      <c r="E8" s="143"/>
    </row>
    <row r="9" spans="1:4" ht="15.75" customHeight="1">
      <c r="A9" s="304" t="s">
        <v>118</v>
      </c>
      <c r="B9" s="60" t="s">
        <v>119</v>
      </c>
      <c r="C9" s="60" t="s">
        <v>120</v>
      </c>
      <c r="D9" s="60" t="s">
        <v>121</v>
      </c>
    </row>
    <row r="10" ht="4.5" customHeight="1">
      <c r="A10" s="61"/>
    </row>
    <row r="11" spans="1:4" ht="13.5" customHeight="1">
      <c r="A11" s="399" t="s">
        <v>339</v>
      </c>
      <c r="B11" s="374">
        <v>10000</v>
      </c>
      <c r="C11" s="270">
        <f>B11/'- 3 -'!D11</f>
        <v>0.0008633172031147103</v>
      </c>
      <c r="D11" s="374">
        <f>B11/'- 7 -'!F11</f>
        <v>6.472491909385114</v>
      </c>
    </row>
    <row r="12" spans="1:4" ht="13.5" customHeight="1">
      <c r="A12" s="400" t="s">
        <v>340</v>
      </c>
      <c r="B12" s="373">
        <v>8000</v>
      </c>
      <c r="C12" s="271">
        <f>B12/'- 3 -'!D12</f>
        <v>0.0003988157763744226</v>
      </c>
      <c r="D12" s="373">
        <f>B12/'- 7 -'!F12</f>
        <v>3.5140121233418258</v>
      </c>
    </row>
    <row r="13" spans="1:4" ht="13.5" customHeight="1">
      <c r="A13" s="399" t="s">
        <v>341</v>
      </c>
      <c r="B13" s="374">
        <v>84100</v>
      </c>
      <c r="C13" s="270">
        <f>B13/'- 3 -'!D13</f>
        <v>0.0017083079423115986</v>
      </c>
      <c r="D13" s="374">
        <f>B13/'- 7 -'!F13</f>
        <v>11.830074553383035</v>
      </c>
    </row>
    <row r="14" spans="1:4" ht="13.5" customHeight="1">
      <c r="A14" s="400" t="s">
        <v>378</v>
      </c>
      <c r="B14" s="373">
        <v>95289</v>
      </c>
      <c r="C14" s="271">
        <f>B14/'- 3 -'!D14</f>
        <v>0.002141420113303415</v>
      </c>
      <c r="D14" s="373">
        <f>B14/'- 7 -'!F14</f>
        <v>21.935773480662984</v>
      </c>
    </row>
    <row r="15" spans="1:4" ht="13.5" customHeight="1">
      <c r="A15" s="399" t="s">
        <v>342</v>
      </c>
      <c r="B15" s="374">
        <v>0</v>
      </c>
      <c r="C15" s="270">
        <f>B15/'- 3 -'!D15</f>
        <v>0</v>
      </c>
      <c r="D15" s="374">
        <f>B15/'- 7 -'!F15</f>
        <v>0</v>
      </c>
    </row>
    <row r="16" spans="1:4" ht="13.5" customHeight="1">
      <c r="A16" s="400" t="s">
        <v>343</v>
      </c>
      <c r="B16" s="373">
        <v>6570</v>
      </c>
      <c r="C16" s="271">
        <f>B16/'- 3 -'!D16</f>
        <v>0.0005995802937943439</v>
      </c>
      <c r="D16" s="373">
        <f>B16/'- 7 -'!F16</f>
        <v>4.7991234477720965</v>
      </c>
    </row>
    <row r="17" spans="1:4" ht="13.5" customHeight="1">
      <c r="A17" s="399" t="s">
        <v>344</v>
      </c>
      <c r="B17" s="374">
        <v>34684</v>
      </c>
      <c r="C17" s="270">
        <f>B17/'- 3 -'!D17</f>
        <v>0.002690922728761987</v>
      </c>
      <c r="D17" s="374">
        <f>B17/'- 7 -'!F17</f>
        <v>22.514767932489452</v>
      </c>
    </row>
    <row r="18" spans="1:4" ht="13.5" customHeight="1">
      <c r="A18" s="400" t="s">
        <v>345</v>
      </c>
      <c r="B18" s="373">
        <v>171086</v>
      </c>
      <c r="C18" s="271">
        <f>B18/'- 3 -'!D18</f>
        <v>0.0021546520982298496</v>
      </c>
      <c r="D18" s="373">
        <f>B18/'- 7 -'!F18</f>
        <v>28.339572635414942</v>
      </c>
    </row>
    <row r="19" spans="1:4" ht="13.5" customHeight="1">
      <c r="A19" s="399" t="s">
        <v>346</v>
      </c>
      <c r="B19" s="374">
        <v>13800</v>
      </c>
      <c r="C19" s="270">
        <f>B19/'- 3 -'!D19</f>
        <v>0.0007047729213986679</v>
      </c>
      <c r="D19" s="374">
        <f>B19/'- 7 -'!F19</f>
        <v>4.524590163934426</v>
      </c>
    </row>
    <row r="20" spans="1:4" ht="13.5" customHeight="1">
      <c r="A20" s="400" t="s">
        <v>347</v>
      </c>
      <c r="B20" s="373">
        <v>19500</v>
      </c>
      <c r="C20" s="271">
        <f>B20/'- 3 -'!D20</f>
        <v>0.0005018448072470714</v>
      </c>
      <c r="D20" s="373">
        <f>B20/'- 7 -'!F20</f>
        <v>3.0125135176888613</v>
      </c>
    </row>
    <row r="21" spans="1:4" ht="13.5" customHeight="1">
      <c r="A21" s="399" t="s">
        <v>348</v>
      </c>
      <c r="B21" s="374">
        <v>7000</v>
      </c>
      <c r="C21" s="270">
        <f>B21/'- 3 -'!D21</f>
        <v>0.0002800229618828744</v>
      </c>
      <c r="D21" s="374">
        <f>B21/'- 7 -'!F21</f>
        <v>2.115123130382233</v>
      </c>
    </row>
    <row r="22" spans="1:4" ht="13.5" customHeight="1">
      <c r="A22" s="400" t="s">
        <v>349</v>
      </c>
      <c r="B22" s="373">
        <v>0</v>
      </c>
      <c r="C22" s="271">
        <f>B22/'- 3 -'!D22</f>
        <v>0</v>
      </c>
      <c r="D22" s="373">
        <f>B22/'- 7 -'!F22</f>
        <v>0</v>
      </c>
    </row>
    <row r="23" spans="1:4" ht="13.5" customHeight="1">
      <c r="A23" s="399" t="s">
        <v>350</v>
      </c>
      <c r="B23" s="374">
        <v>0</v>
      </c>
      <c r="C23" s="270">
        <f>B23/'- 3 -'!D23</f>
        <v>0</v>
      </c>
      <c r="D23" s="374">
        <f>B23/'- 7 -'!F23</f>
        <v>0</v>
      </c>
    </row>
    <row r="24" spans="1:4" ht="13.5" customHeight="1">
      <c r="A24" s="400" t="s">
        <v>351</v>
      </c>
      <c r="B24" s="373">
        <v>10800</v>
      </c>
      <c r="C24" s="271">
        <f>B24/'- 3 -'!D24</f>
        <v>0.00029616885024921373</v>
      </c>
      <c r="D24" s="373">
        <f>B24/'- 7 -'!F24</f>
        <v>2.347315800912845</v>
      </c>
    </row>
    <row r="25" spans="1:4" ht="13.5" customHeight="1">
      <c r="A25" s="399" t="s">
        <v>352</v>
      </c>
      <c r="B25" s="374">
        <v>105217</v>
      </c>
      <c r="C25" s="270">
        <f>B25/'- 3 -'!D25</f>
        <v>0.0009039959047010278</v>
      </c>
      <c r="D25" s="374">
        <f>B25/'- 7 -'!F25</f>
        <v>7.009093028678014</v>
      </c>
    </row>
    <row r="26" spans="1:4" ht="13.5" customHeight="1">
      <c r="A26" s="400" t="s">
        <v>353</v>
      </c>
      <c r="B26" s="373">
        <v>40000</v>
      </c>
      <c r="C26" s="271">
        <f>B26/'- 3 -'!D26</f>
        <v>0.0014722600623730336</v>
      </c>
      <c r="D26" s="373">
        <f>B26/'- 7 -'!F26</f>
        <v>12.239902080783354</v>
      </c>
    </row>
    <row r="27" spans="1:4" ht="13.5" customHeight="1">
      <c r="A27" s="399" t="s">
        <v>354</v>
      </c>
      <c r="B27" s="374">
        <v>0</v>
      </c>
      <c r="C27" s="270">
        <f>B27/'- 3 -'!D27</f>
        <v>0</v>
      </c>
      <c r="D27" s="374">
        <f>B27/'- 7 -'!F27</f>
        <v>0</v>
      </c>
    </row>
    <row r="28" spans="1:4" ht="13.5" customHeight="1">
      <c r="A28" s="400" t="s">
        <v>355</v>
      </c>
      <c r="B28" s="373">
        <v>7000</v>
      </c>
      <c r="C28" s="271">
        <f>B28/'- 3 -'!D28</f>
        <v>0.00040448665846984084</v>
      </c>
      <c r="D28" s="373">
        <f>B28/'- 7 -'!F28</f>
        <v>3.4389584868582657</v>
      </c>
    </row>
    <row r="29" spans="1:4" ht="13.5" customHeight="1">
      <c r="A29" s="399" t="s">
        <v>356</v>
      </c>
      <c r="B29" s="374">
        <v>566078</v>
      </c>
      <c r="C29" s="270">
        <f>B29/'- 3 -'!D29</f>
        <v>0.005209995123067288</v>
      </c>
      <c r="D29" s="374">
        <f>B29/'- 7 -'!F29</f>
        <v>43.19887057387057</v>
      </c>
    </row>
    <row r="30" spans="1:4" ht="13.5" customHeight="1">
      <c r="A30" s="400" t="s">
        <v>357</v>
      </c>
      <c r="B30" s="373">
        <v>11832</v>
      </c>
      <c r="C30" s="271">
        <f>B30/'- 3 -'!D30</f>
        <v>0.0011539595872273292</v>
      </c>
      <c r="D30" s="373">
        <f>B30/'- 7 -'!F30</f>
        <v>9.272727272727273</v>
      </c>
    </row>
    <row r="31" spans="1:4" ht="13.5" customHeight="1">
      <c r="A31" s="399" t="s">
        <v>358</v>
      </c>
      <c r="B31" s="374">
        <v>7000</v>
      </c>
      <c r="C31" s="270">
        <f>B31/'- 3 -'!D31</f>
        <v>0.0002823486893373841</v>
      </c>
      <c r="D31" s="374">
        <f>B31/'- 7 -'!F31</f>
        <v>2.057129422828259</v>
      </c>
    </row>
    <row r="32" spans="1:4" ht="13.5" customHeight="1">
      <c r="A32" s="400" t="s">
        <v>359</v>
      </c>
      <c r="B32" s="373">
        <v>18850</v>
      </c>
      <c r="C32" s="271">
        <f>B32/'- 3 -'!D32</f>
        <v>0.0009564636034393314</v>
      </c>
      <c r="D32" s="373">
        <f>B32/'- 7 -'!F32</f>
        <v>8.186753528773073</v>
      </c>
    </row>
    <row r="33" spans="1:4" ht="13.5" customHeight="1">
      <c r="A33" s="399" t="s">
        <v>360</v>
      </c>
      <c r="B33" s="374">
        <v>10000</v>
      </c>
      <c r="C33" s="270">
        <f>B33/'- 3 -'!D33</f>
        <v>0.00046198125280076137</v>
      </c>
      <c r="D33" s="374">
        <f>B33/'- 7 -'!F33</f>
        <v>4.207868714496108</v>
      </c>
    </row>
    <row r="34" spans="1:4" ht="13.5" customHeight="1">
      <c r="A34" s="400" t="s">
        <v>361</v>
      </c>
      <c r="B34" s="373">
        <v>10200</v>
      </c>
      <c r="C34" s="271">
        <f>B34/'- 3 -'!D34</f>
        <v>0.0005678479165214572</v>
      </c>
      <c r="D34" s="373">
        <f>B34/'- 7 -'!F34</f>
        <v>4.61642905634759</v>
      </c>
    </row>
    <row r="35" spans="1:4" ht="13.5" customHeight="1">
      <c r="A35" s="399" t="s">
        <v>362</v>
      </c>
      <c r="B35" s="374">
        <v>284200</v>
      </c>
      <c r="C35" s="270">
        <f>B35/'- 3 -'!D35</f>
        <v>0.0021807586492555877</v>
      </c>
      <c r="D35" s="374">
        <f>B35/'- 7 -'!F35</f>
        <v>16.31317624773986</v>
      </c>
    </row>
    <row r="36" spans="1:4" ht="13.5" customHeight="1">
      <c r="A36" s="400" t="s">
        <v>363</v>
      </c>
      <c r="B36" s="373">
        <v>0</v>
      </c>
      <c r="C36" s="271">
        <f>B36/'- 3 -'!D36</f>
        <v>0</v>
      </c>
      <c r="D36" s="373">
        <f>B36/'- 7 -'!F36</f>
        <v>0</v>
      </c>
    </row>
    <row r="37" spans="1:4" ht="13.5" customHeight="1">
      <c r="A37" s="399" t="s">
        <v>364</v>
      </c>
      <c r="B37" s="374">
        <v>68844</v>
      </c>
      <c r="C37" s="270">
        <f>B37/'- 3 -'!D37</f>
        <v>0.002693828564130368</v>
      </c>
      <c r="D37" s="374">
        <f>B37/'- 7 -'!F37</f>
        <v>21.2678405931418</v>
      </c>
    </row>
    <row r="38" spans="1:4" ht="13.5" customHeight="1">
      <c r="A38" s="400" t="s">
        <v>365</v>
      </c>
      <c r="B38" s="373">
        <v>222679</v>
      </c>
      <c r="C38" s="271">
        <f>B38/'- 3 -'!D38</f>
        <v>0.003338086845513253</v>
      </c>
      <c r="D38" s="373">
        <f>B38/'- 7 -'!F38</f>
        <v>25.992646200536946</v>
      </c>
    </row>
    <row r="39" spans="1:4" ht="13.5" customHeight="1">
      <c r="A39" s="399" t="s">
        <v>366</v>
      </c>
      <c r="B39" s="374">
        <v>10000</v>
      </c>
      <c r="C39" s="270">
        <f>B39/'- 3 -'!D39</f>
        <v>0.0006515040818685241</v>
      </c>
      <c r="D39" s="374">
        <f>B39/'- 7 -'!F39</f>
        <v>5.676979846721544</v>
      </c>
    </row>
    <row r="40" spans="1:4" ht="13.5" customHeight="1">
      <c r="A40" s="400" t="s">
        <v>367</v>
      </c>
      <c r="B40" s="373">
        <v>119822</v>
      </c>
      <c r="C40" s="271">
        <f>B40/'- 3 -'!D40</f>
        <v>0.0017068425035371548</v>
      </c>
      <c r="D40" s="373">
        <f>B40/'- 7 -'!F40</f>
        <v>13.651848357863411</v>
      </c>
    </row>
    <row r="41" spans="1:4" ht="13.5" customHeight="1">
      <c r="A41" s="399" t="s">
        <v>368</v>
      </c>
      <c r="B41" s="374">
        <v>40000</v>
      </c>
      <c r="C41" s="270">
        <f>B41/'- 3 -'!D41</f>
        <v>0.0009712424106207494</v>
      </c>
      <c r="D41" s="374">
        <f>B41/'- 7 -'!F41</f>
        <v>8.722236032429274</v>
      </c>
    </row>
    <row r="42" spans="1:4" ht="13.5" customHeight="1">
      <c r="A42" s="400" t="s">
        <v>369</v>
      </c>
      <c r="B42" s="373">
        <v>22700</v>
      </c>
      <c r="C42" s="271">
        <f>B42/'- 3 -'!D42</f>
        <v>0.0014604304100727752</v>
      </c>
      <c r="D42" s="373">
        <f>B42/'- 7 -'!F42</f>
        <v>12.438356164383562</v>
      </c>
    </row>
    <row r="43" spans="1:4" ht="13.5" customHeight="1">
      <c r="A43" s="399" t="s">
        <v>370</v>
      </c>
      <c r="B43" s="374">
        <v>0</v>
      </c>
      <c r="C43" s="270">
        <f>B43/'- 3 -'!D43</f>
        <v>0</v>
      </c>
      <c r="D43" s="374">
        <f>B43/'- 7 -'!F43</f>
        <v>0</v>
      </c>
    </row>
    <row r="44" spans="1:4" ht="13.5" customHeight="1">
      <c r="A44" s="400" t="s">
        <v>371</v>
      </c>
      <c r="B44" s="373">
        <v>8500</v>
      </c>
      <c r="C44" s="271">
        <f>B44/'- 3 -'!D44</f>
        <v>0.0011988537265874444</v>
      </c>
      <c r="D44" s="373">
        <f>B44/'- 7 -'!F44</f>
        <v>10.552451893234016</v>
      </c>
    </row>
    <row r="45" spans="1:4" ht="13.5" customHeight="1">
      <c r="A45" s="399" t="s">
        <v>372</v>
      </c>
      <c r="B45" s="374">
        <v>17202</v>
      </c>
      <c r="C45" s="270">
        <f>B45/'- 3 -'!D45</f>
        <v>0.0016244833303475906</v>
      </c>
      <c r="D45" s="374">
        <f>B45/'- 7 -'!F45</f>
        <v>11.99581589958159</v>
      </c>
    </row>
    <row r="46" spans="1:4" ht="13.5" customHeight="1">
      <c r="A46" s="400" t="s">
        <v>373</v>
      </c>
      <c r="B46" s="373">
        <v>1094000</v>
      </c>
      <c r="C46" s="271">
        <f>B46/'- 3 -'!D46</f>
        <v>0.004063826594216142</v>
      </c>
      <c r="D46" s="373">
        <f>B46/'- 7 -'!F46</f>
        <v>34.904125323038635</v>
      </c>
    </row>
    <row r="47" spans="1:4" ht="13.5" customHeight="1">
      <c r="A47" s="399" t="s">
        <v>377</v>
      </c>
      <c r="B47" s="374">
        <v>192529</v>
      </c>
      <c r="C47" s="270">
        <f>B47/'- 3 -'!D47</f>
        <v>0.03351152396505022</v>
      </c>
      <c r="D47" s="374">
        <f>B47/'- 7 -'!F47</f>
        <v>298.03250773993807</v>
      </c>
    </row>
    <row r="48" spans="1:4" ht="4.5" customHeight="1">
      <c r="A48" s="401"/>
      <c r="B48" s="312"/>
      <c r="C48" s="159"/>
      <c r="D48" s="312"/>
    </row>
    <row r="49" spans="1:5" ht="13.5" customHeight="1">
      <c r="A49" s="395" t="s">
        <v>374</v>
      </c>
      <c r="B49" s="375">
        <f>SUM(B11:B47)</f>
        <v>3317482</v>
      </c>
      <c r="C49" s="79">
        <f>B49/'- 3 -'!D49</f>
        <v>0.002270212194058274</v>
      </c>
      <c r="D49" s="375">
        <f>B49/'- 7 -'!F49</f>
        <v>18.616009596990803</v>
      </c>
      <c r="E49" s="61"/>
    </row>
    <row r="50" spans="1:4" ht="4.5" customHeight="1">
      <c r="A50" s="401" t="s">
        <v>21</v>
      </c>
      <c r="B50" s="312"/>
      <c r="C50" s="159"/>
      <c r="D50" s="312"/>
    </row>
    <row r="51" spans="1:4" ht="13.5" customHeight="1">
      <c r="A51" s="400" t="s">
        <v>375</v>
      </c>
      <c r="B51" s="373">
        <v>0</v>
      </c>
      <c r="C51" s="271">
        <f>B51/'- 3 -'!D51</f>
        <v>0</v>
      </c>
      <c r="D51" s="373">
        <f>B51/'- 7 -'!F51</f>
        <v>0</v>
      </c>
    </row>
    <row r="52" spans="1:4" ht="13.5" customHeight="1">
      <c r="A52" s="399" t="s">
        <v>376</v>
      </c>
      <c r="B52" s="374">
        <v>6000</v>
      </c>
      <c r="C52" s="270">
        <f>B52/'- 3 -'!D52</f>
        <v>0.002433963527056547</v>
      </c>
      <c r="D52" s="374">
        <f>B52/'- 7 -'!F52</f>
        <v>25.10460251046025</v>
      </c>
    </row>
    <row r="53" ht="49.5" customHeight="1"/>
    <row r="54" ht="15" customHeight="1">
      <c r="A54" s="3"/>
    </row>
    <row r="55" ht="14.25" customHeight="1">
      <c r="A55" s="3"/>
    </row>
    <row r="56" ht="14.25" customHeight="1">
      <c r="A56" s="3"/>
    </row>
    <row r="57" ht="14.25" customHeight="1">
      <c r="A57" s="3"/>
    </row>
    <row r="58" ht="14.25" customHeight="1">
      <c r="A58" s="3"/>
    </row>
    <row r="59" ht="14.25" customHeight="1"/>
    <row r="60" ht="14.25"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Roman,Bold"&amp;11&amp;A</oddHeader>
  </headerFooter>
</worksheet>
</file>

<file path=xl/worksheets/sheet23.xml><?xml version="1.0" encoding="utf-8"?>
<worksheet xmlns="http://schemas.openxmlformats.org/spreadsheetml/2006/main" xmlns:r="http://schemas.openxmlformats.org/officeDocument/2006/relationships">
  <sheetPr codeName="Sheet24">
    <pageSetUpPr fitToPage="1"/>
  </sheetPr>
  <dimension ref="A1:J58"/>
  <sheetViews>
    <sheetView showGridLines="0" showZeros="0" workbookViewId="0" topLeftCell="A1">
      <selection activeCell="A1" sqref="A1"/>
    </sheetView>
  </sheetViews>
  <sheetFormatPr defaultColWidth="15.83203125" defaultRowHeight="12"/>
  <cols>
    <col min="1" max="1" width="30.83203125" style="66" customWidth="1"/>
    <col min="2" max="2" width="20.83203125" style="66" customWidth="1"/>
    <col min="3" max="3" width="8.83203125" style="66" customWidth="1"/>
    <col min="4" max="4" width="11.83203125" style="66" customWidth="1"/>
    <col min="5" max="5" width="14.83203125" style="66" customWidth="1"/>
    <col min="6" max="6" width="7.83203125" style="66" customWidth="1"/>
    <col min="7" max="7" width="9.83203125" style="66" customWidth="1"/>
    <col min="8" max="8" width="14.83203125" style="66" customWidth="1"/>
    <col min="9" max="9" width="7.83203125" style="66" customWidth="1"/>
    <col min="10" max="10" width="9.83203125" style="66" customWidth="1"/>
    <col min="11" max="16384" width="15.83203125" style="66" customWidth="1"/>
  </cols>
  <sheetData>
    <row r="1" spans="1:10" ht="6.75" customHeight="1">
      <c r="A1" s="64"/>
      <c r="B1" s="114"/>
      <c r="C1" s="114"/>
      <c r="D1" s="114"/>
      <c r="E1" s="114"/>
      <c r="F1" s="114"/>
      <c r="G1" s="114"/>
      <c r="H1" s="114"/>
      <c r="I1" s="114"/>
      <c r="J1" s="114"/>
    </row>
    <row r="2" spans="1:10" ht="15.75" customHeight="1">
      <c r="A2" s="330"/>
      <c r="B2" s="372" t="s">
        <v>18</v>
      </c>
      <c r="C2" s="161"/>
      <c r="D2" s="162"/>
      <c r="E2" s="161"/>
      <c r="F2" s="161"/>
      <c r="G2" s="161"/>
      <c r="H2" s="175"/>
      <c r="I2" s="175"/>
      <c r="J2" s="333" t="s">
        <v>312</v>
      </c>
    </row>
    <row r="3" spans="1:10" ht="15.75" customHeight="1">
      <c r="A3" s="331"/>
      <c r="B3" s="507" t="s">
        <v>564</v>
      </c>
      <c r="C3" s="164"/>
      <c r="D3" s="165"/>
      <c r="E3" s="164"/>
      <c r="F3" s="164"/>
      <c r="G3" s="164"/>
      <c r="H3" s="176"/>
      <c r="I3" s="176"/>
      <c r="J3" s="164"/>
    </row>
    <row r="4" spans="2:10" ht="15.75" customHeight="1">
      <c r="B4" s="114"/>
      <c r="C4" s="114"/>
      <c r="D4" s="114"/>
      <c r="E4" s="114"/>
      <c r="F4" s="114"/>
      <c r="G4" s="114"/>
      <c r="H4" s="114"/>
      <c r="I4" s="114"/>
      <c r="J4" s="114"/>
    </row>
    <row r="5" spans="2:10" ht="15.75" customHeight="1">
      <c r="B5" s="262" t="s">
        <v>31</v>
      </c>
      <c r="C5" s="180"/>
      <c r="D5" s="192"/>
      <c r="E5" s="192"/>
      <c r="F5" s="192"/>
      <c r="G5" s="192"/>
      <c r="H5" s="192"/>
      <c r="I5" s="192"/>
      <c r="J5" s="193"/>
    </row>
    <row r="6" spans="2:10" ht="15.75" customHeight="1">
      <c r="B6" s="52" t="s">
        <v>481</v>
      </c>
      <c r="C6" s="50"/>
      <c r="D6" s="51"/>
      <c r="E6" s="52" t="s">
        <v>41</v>
      </c>
      <c r="F6" s="50"/>
      <c r="G6" s="51"/>
      <c r="H6" s="52" t="s">
        <v>467</v>
      </c>
      <c r="I6" s="50"/>
      <c r="J6" s="51"/>
    </row>
    <row r="7" spans="2:10" ht="15.75" customHeight="1">
      <c r="B7" s="53" t="s">
        <v>509</v>
      </c>
      <c r="C7" s="54"/>
      <c r="D7" s="55"/>
      <c r="E7" s="53" t="s">
        <v>71</v>
      </c>
      <c r="F7" s="54"/>
      <c r="G7" s="55"/>
      <c r="H7" s="53" t="s">
        <v>381</v>
      </c>
      <c r="I7" s="54"/>
      <c r="J7" s="55"/>
    </row>
    <row r="8" spans="1:10" ht="15.75" customHeight="1">
      <c r="A8" s="303"/>
      <c r="B8" s="114"/>
      <c r="C8" s="187"/>
      <c r="D8" s="188" t="s">
        <v>93</v>
      </c>
      <c r="E8" s="114"/>
      <c r="F8" s="187"/>
      <c r="G8" s="188" t="s">
        <v>93</v>
      </c>
      <c r="H8" s="57"/>
      <c r="I8" s="58"/>
      <c r="J8" s="188" t="s">
        <v>93</v>
      </c>
    </row>
    <row r="9" spans="1:10" ht="15.75" customHeight="1">
      <c r="A9" s="304" t="s">
        <v>118</v>
      </c>
      <c r="B9" s="60" t="s">
        <v>119</v>
      </c>
      <c r="C9" s="60" t="s">
        <v>120</v>
      </c>
      <c r="D9" s="60" t="s">
        <v>121</v>
      </c>
      <c r="E9" s="59" t="s">
        <v>119</v>
      </c>
      <c r="F9" s="60" t="s">
        <v>120</v>
      </c>
      <c r="G9" s="60" t="s">
        <v>121</v>
      </c>
      <c r="H9" s="60" t="s">
        <v>119</v>
      </c>
      <c r="I9" s="60" t="s">
        <v>120</v>
      </c>
      <c r="J9" s="60" t="s">
        <v>121</v>
      </c>
    </row>
    <row r="10" ht="4.5" customHeight="1">
      <c r="A10" s="61"/>
    </row>
    <row r="11" spans="1:10" ht="13.5" customHeight="1">
      <c r="A11" s="399" t="s">
        <v>339</v>
      </c>
      <c r="B11" s="374">
        <v>0</v>
      </c>
      <c r="C11" s="270">
        <f>B11/'- 3 -'!D11</f>
        <v>0</v>
      </c>
      <c r="D11" s="374">
        <f>B11/'- 7 -'!C11</f>
        <v>0</v>
      </c>
      <c r="E11" s="374">
        <v>0</v>
      </c>
      <c r="F11" s="270">
        <f>E11/'- 3 -'!D11</f>
        <v>0</v>
      </c>
      <c r="G11" s="374">
        <f>E11/'- 7 -'!F11</f>
        <v>0</v>
      </c>
      <c r="H11" s="374">
        <v>152961</v>
      </c>
      <c r="I11" s="270">
        <f>H11/'- 3 -'!D11</f>
        <v>0.01320538627056292</v>
      </c>
      <c r="J11" s="374">
        <f>H11/'- 7 -'!F11</f>
        <v>99.00388349514563</v>
      </c>
    </row>
    <row r="12" spans="1:10" ht="13.5" customHeight="1">
      <c r="A12" s="400" t="s">
        <v>340</v>
      </c>
      <c r="B12" s="373">
        <v>0</v>
      </c>
      <c r="C12" s="271">
        <f>B12/'- 3 -'!D12</f>
        <v>0</v>
      </c>
      <c r="D12" s="373">
        <f>B12/'- 7 -'!C12</f>
        <v>0</v>
      </c>
      <c r="E12" s="373">
        <v>0</v>
      </c>
      <c r="F12" s="271">
        <f>E12/'- 3 -'!D12</f>
        <v>0</v>
      </c>
      <c r="G12" s="373">
        <f>E12/'- 7 -'!F12</f>
        <v>0</v>
      </c>
      <c r="H12" s="373">
        <v>278616</v>
      </c>
      <c r="I12" s="271">
        <f>H12/'- 3 -'!D12</f>
        <v>0.013889557043792015</v>
      </c>
      <c r="J12" s="373">
        <f>H12/'- 7 -'!F12</f>
        <v>122.38250021962577</v>
      </c>
    </row>
    <row r="13" spans="1:10" ht="13.5" customHeight="1">
      <c r="A13" s="399" t="s">
        <v>341</v>
      </c>
      <c r="B13" s="374">
        <v>0</v>
      </c>
      <c r="C13" s="270">
        <f>B13/'- 3 -'!D13</f>
        <v>0</v>
      </c>
      <c r="D13" s="374">
        <f>B13/'- 7 -'!C13</f>
        <v>0</v>
      </c>
      <c r="E13" s="374">
        <v>68200</v>
      </c>
      <c r="F13" s="270">
        <f>E13/'- 3 -'!D13</f>
        <v>0.0013853341458460288</v>
      </c>
      <c r="G13" s="374">
        <f>E13/'- 7 -'!F13</f>
        <v>9.593473062315375</v>
      </c>
      <c r="H13" s="374">
        <v>921700</v>
      </c>
      <c r="I13" s="270">
        <f>H13/'- 3 -'!D13</f>
        <v>0.018722323786309163</v>
      </c>
      <c r="J13" s="374">
        <f>H13/'- 7 -'!F13</f>
        <v>129.65255310170207</v>
      </c>
    </row>
    <row r="14" spans="1:10" ht="13.5" customHeight="1">
      <c r="A14" s="400" t="s">
        <v>378</v>
      </c>
      <c r="B14" s="373">
        <v>51688</v>
      </c>
      <c r="C14" s="271">
        <f>B14/'- 3 -'!D14</f>
        <v>0.0011615792254764654</v>
      </c>
      <c r="D14" s="373">
        <f>B14/'- 7 -'!C14</f>
        <v>12.093589143659335</v>
      </c>
      <c r="E14" s="373">
        <v>466899</v>
      </c>
      <c r="F14" s="271">
        <f>E14/'- 3 -'!D14</f>
        <v>0.010492574268606567</v>
      </c>
      <c r="G14" s="373">
        <f>E14/'- 7 -'!F14</f>
        <v>107.48135359116021</v>
      </c>
      <c r="H14" s="373">
        <v>825688</v>
      </c>
      <c r="I14" s="271">
        <f>H14/'- 3 -'!D14</f>
        <v>0.01855560338038252</v>
      </c>
      <c r="J14" s="373">
        <f>H14/'- 7 -'!F14</f>
        <v>190.0755064456722</v>
      </c>
    </row>
    <row r="15" spans="1:10" ht="13.5" customHeight="1">
      <c r="A15" s="399" t="s">
        <v>342</v>
      </c>
      <c r="B15" s="374">
        <v>0</v>
      </c>
      <c r="C15" s="270">
        <f>B15/'- 3 -'!D15</f>
        <v>0</v>
      </c>
      <c r="D15" s="374">
        <f>B15/'- 7 -'!C15</f>
        <v>0</v>
      </c>
      <c r="E15" s="374">
        <v>138000</v>
      </c>
      <c r="F15" s="270">
        <f>E15/'- 3 -'!D15</f>
        <v>0.010226086167817929</v>
      </c>
      <c r="G15" s="374">
        <f>E15/'- 7 -'!F15</f>
        <v>84.3263061411549</v>
      </c>
      <c r="H15" s="374">
        <v>158975</v>
      </c>
      <c r="I15" s="270">
        <f>H15/'- 3 -'!D15</f>
        <v>0.011780377163252575</v>
      </c>
      <c r="J15" s="374">
        <f>H15/'- 7 -'!F15</f>
        <v>97.14329361442103</v>
      </c>
    </row>
    <row r="16" spans="1:10" ht="13.5" customHeight="1">
      <c r="A16" s="400" t="s">
        <v>343</v>
      </c>
      <c r="B16" s="373">
        <v>0</v>
      </c>
      <c r="C16" s="271">
        <f>B16/'- 3 -'!D16</f>
        <v>0</v>
      </c>
      <c r="D16" s="373">
        <f>B16/'- 7 -'!C16</f>
        <v>0</v>
      </c>
      <c r="E16" s="373">
        <v>0</v>
      </c>
      <c r="F16" s="271">
        <f>E16/'- 3 -'!D16</f>
        <v>0</v>
      </c>
      <c r="G16" s="373">
        <f>E16/'- 7 -'!F16</f>
        <v>0</v>
      </c>
      <c r="H16" s="373">
        <v>148080</v>
      </c>
      <c r="I16" s="271">
        <f>H16/'- 3 -'!D16</f>
        <v>0.01351382799163873</v>
      </c>
      <c r="J16" s="373">
        <f>H16/'- 7 -'!F16</f>
        <v>108.16654492330169</v>
      </c>
    </row>
    <row r="17" spans="1:10" ht="13.5" customHeight="1">
      <c r="A17" s="399" t="s">
        <v>344</v>
      </c>
      <c r="B17" s="374">
        <v>0</v>
      </c>
      <c r="C17" s="270">
        <f>B17/'- 3 -'!D17</f>
        <v>0</v>
      </c>
      <c r="D17" s="374">
        <f>B17/'- 7 -'!C17</f>
        <v>0</v>
      </c>
      <c r="E17" s="374">
        <v>50805</v>
      </c>
      <c r="F17" s="270">
        <f>E17/'- 3 -'!D17</f>
        <v>0.003941654054744342</v>
      </c>
      <c r="G17" s="374">
        <f>E17/'- 7 -'!F17</f>
        <v>32.979552093476144</v>
      </c>
      <c r="H17" s="374">
        <v>173410</v>
      </c>
      <c r="I17" s="270">
        <f>H17/'- 3 -'!D17</f>
        <v>0.013453837804019611</v>
      </c>
      <c r="J17" s="374">
        <f>H17/'- 7 -'!F17</f>
        <v>112.5673482635508</v>
      </c>
    </row>
    <row r="18" spans="1:10" ht="13.5" customHeight="1">
      <c r="A18" s="400" t="s">
        <v>345</v>
      </c>
      <c r="B18" s="373">
        <v>0</v>
      </c>
      <c r="C18" s="271">
        <f>B18/'- 3 -'!D18</f>
        <v>0</v>
      </c>
      <c r="D18" s="373">
        <f>B18/'- 7 -'!C18</f>
        <v>0</v>
      </c>
      <c r="E18" s="373">
        <v>1472440</v>
      </c>
      <c r="F18" s="271">
        <f>E18/'- 3 -'!D18</f>
        <v>0.018543866450308963</v>
      </c>
      <c r="G18" s="373">
        <f>E18/'- 7 -'!F18</f>
        <v>243.9026006294517</v>
      </c>
      <c r="H18" s="373">
        <v>1485595</v>
      </c>
      <c r="I18" s="271">
        <f>H18/'- 3 -'!D18</f>
        <v>0.018709540136947343</v>
      </c>
      <c r="J18" s="373">
        <f>H18/'- 7 -'!F18</f>
        <v>246.08166307768758</v>
      </c>
    </row>
    <row r="19" spans="1:10" ht="13.5" customHeight="1">
      <c r="A19" s="399" t="s">
        <v>346</v>
      </c>
      <c r="B19" s="374">
        <v>0</v>
      </c>
      <c r="C19" s="270">
        <f>B19/'- 3 -'!D19</f>
        <v>0</v>
      </c>
      <c r="D19" s="374">
        <f>B19/'- 7 -'!C19</f>
        <v>0</v>
      </c>
      <c r="E19" s="374">
        <v>24000</v>
      </c>
      <c r="F19" s="270">
        <f>E19/'- 3 -'!D19</f>
        <v>0.0012256920372150746</v>
      </c>
      <c r="G19" s="374">
        <f>E19/'- 7 -'!F19</f>
        <v>7.868852459016393</v>
      </c>
      <c r="H19" s="374">
        <v>304750</v>
      </c>
      <c r="I19" s="270">
        <f>H19/'- 3 -'!D19</f>
        <v>0.015563735347553915</v>
      </c>
      <c r="J19" s="374">
        <f>H19/'- 7 -'!F19</f>
        <v>99.91803278688525</v>
      </c>
    </row>
    <row r="20" spans="1:10" ht="13.5" customHeight="1">
      <c r="A20" s="400" t="s">
        <v>347</v>
      </c>
      <c r="B20" s="373">
        <v>12374</v>
      </c>
      <c r="C20" s="271">
        <f>B20/'- 3 -'!D20</f>
        <v>0.0003184526997371929</v>
      </c>
      <c r="D20" s="373">
        <f>B20/'- 7 -'!C20</f>
        <v>1.9128149636729015</v>
      </c>
      <c r="E20" s="373">
        <v>99134</v>
      </c>
      <c r="F20" s="271">
        <f>E20/'- 3 -'!D20</f>
        <v>0.002551276057519547</v>
      </c>
      <c r="G20" s="373">
        <f>E20/'- 7 -'!F20</f>
        <v>15.315000772439364</v>
      </c>
      <c r="H20" s="373">
        <v>616640</v>
      </c>
      <c r="I20" s="271">
        <f>H20/'- 3 -'!D20</f>
        <v>0.01586961958670944</v>
      </c>
      <c r="J20" s="373">
        <f>H20/'- 7 -'!F20</f>
        <v>95.2634018229569</v>
      </c>
    </row>
    <row r="21" spans="1:10" ht="13.5" customHeight="1">
      <c r="A21" s="399" t="s">
        <v>348</v>
      </c>
      <c r="B21" s="374">
        <v>0</v>
      </c>
      <c r="C21" s="270">
        <f>B21/'- 3 -'!D21</f>
        <v>0</v>
      </c>
      <c r="D21" s="374">
        <f>B21/'- 7 -'!C21</f>
        <v>0</v>
      </c>
      <c r="E21" s="374">
        <v>0</v>
      </c>
      <c r="F21" s="270">
        <f>E21/'- 3 -'!D21</f>
        <v>0</v>
      </c>
      <c r="G21" s="374">
        <f>E21/'- 7 -'!F21</f>
        <v>0</v>
      </c>
      <c r="H21" s="374">
        <v>470050</v>
      </c>
      <c r="I21" s="270">
        <f>H21/'- 3 -'!D21</f>
        <v>0.018803541890435017</v>
      </c>
      <c r="J21" s="374">
        <f>H21/'- 7 -'!F21</f>
        <v>142.03051820516694</v>
      </c>
    </row>
    <row r="22" spans="1:10" ht="13.5" customHeight="1">
      <c r="A22" s="400" t="s">
        <v>349</v>
      </c>
      <c r="B22" s="373">
        <v>0</v>
      </c>
      <c r="C22" s="271">
        <f>B22/'- 3 -'!D22</f>
        <v>0</v>
      </c>
      <c r="D22" s="373">
        <f>B22/'- 7 -'!C22</f>
        <v>0</v>
      </c>
      <c r="E22" s="373">
        <v>213600</v>
      </c>
      <c r="F22" s="271">
        <f>E22/'- 3 -'!D22</f>
        <v>0.016708874305302737</v>
      </c>
      <c r="G22" s="373">
        <f>E22/'- 7 -'!F22</f>
        <v>123.86198898231372</v>
      </c>
      <c r="H22" s="373">
        <v>222845</v>
      </c>
      <c r="I22" s="271">
        <f>H22/'- 3 -'!D22</f>
        <v>0.017432065049462493</v>
      </c>
      <c r="J22" s="373">
        <f>H22/'- 7 -'!F22</f>
        <v>129.22296317773268</v>
      </c>
    </row>
    <row r="23" spans="1:10" ht="13.5" customHeight="1">
      <c r="A23" s="399" t="s">
        <v>350</v>
      </c>
      <c r="B23" s="374">
        <v>0</v>
      </c>
      <c r="C23" s="270">
        <f>B23/'- 3 -'!D23</f>
        <v>0</v>
      </c>
      <c r="D23" s="374">
        <f>B23/'- 7 -'!C23</f>
        <v>0</v>
      </c>
      <c r="E23" s="374">
        <v>0</v>
      </c>
      <c r="F23" s="270">
        <f>E23/'- 3 -'!D23</f>
        <v>0</v>
      </c>
      <c r="G23" s="374">
        <f>E23/'- 7 -'!F23</f>
        <v>0</v>
      </c>
      <c r="H23" s="374">
        <v>138500</v>
      </c>
      <c r="I23" s="270">
        <f>H23/'- 3 -'!D23</f>
        <v>0.012685386389084157</v>
      </c>
      <c r="J23" s="374">
        <f>H23/'- 7 -'!F23</f>
        <v>104.92424242424242</v>
      </c>
    </row>
    <row r="24" spans="1:10" ht="13.5" customHeight="1">
      <c r="A24" s="400" t="s">
        <v>351</v>
      </c>
      <c r="B24" s="373">
        <v>0</v>
      </c>
      <c r="C24" s="271">
        <f>B24/'- 3 -'!D24</f>
        <v>0</v>
      </c>
      <c r="D24" s="373">
        <f>B24/'- 7 -'!C24</f>
        <v>0</v>
      </c>
      <c r="E24" s="373">
        <v>259670</v>
      </c>
      <c r="F24" s="271">
        <f>E24/'- 3 -'!D24</f>
        <v>0.007120941235575309</v>
      </c>
      <c r="G24" s="373">
        <f>E24/'- 7 -'!F24</f>
        <v>56.43773092805912</v>
      </c>
      <c r="H24" s="373">
        <v>513725</v>
      </c>
      <c r="I24" s="271">
        <f>H24/'- 3 -'!D24</f>
        <v>0.014087902092062716</v>
      </c>
      <c r="J24" s="373">
        <f>H24/'- 7 -'!F24</f>
        <v>111.6550749836992</v>
      </c>
    </row>
    <row r="25" spans="1:10" ht="13.5" customHeight="1">
      <c r="A25" s="399" t="s">
        <v>352</v>
      </c>
      <c r="B25" s="374">
        <v>94040</v>
      </c>
      <c r="C25" s="270">
        <f>B25/'- 3 -'!D25</f>
        <v>0.0008079661545005528</v>
      </c>
      <c r="D25" s="374">
        <f>B25/'- 7 -'!C25</f>
        <v>6.326908197934538</v>
      </c>
      <c r="E25" s="374">
        <v>349975</v>
      </c>
      <c r="F25" s="270">
        <f>E25/'- 3 -'!D25</f>
        <v>0.003006890205458645</v>
      </c>
      <c r="G25" s="374">
        <f>E25/'- 7 -'!F25</f>
        <v>23.313792758884855</v>
      </c>
      <c r="H25" s="374">
        <v>2754366</v>
      </c>
      <c r="I25" s="270">
        <f>H25/'- 3 -'!D25</f>
        <v>0.023664765047927153</v>
      </c>
      <c r="J25" s="374">
        <f>H25/'- 7 -'!F25</f>
        <v>183.4837291409919</v>
      </c>
    </row>
    <row r="26" spans="1:10" ht="13.5" customHeight="1">
      <c r="A26" s="400" t="s">
        <v>353</v>
      </c>
      <c r="B26" s="373">
        <v>11287</v>
      </c>
      <c r="C26" s="271">
        <f>B26/'- 3 -'!D26</f>
        <v>0.00041543498310011077</v>
      </c>
      <c r="D26" s="373">
        <f>B26/'- 7 -'!C26</f>
        <v>3.4772027110289585</v>
      </c>
      <c r="E26" s="373">
        <v>153547</v>
      </c>
      <c r="F26" s="271">
        <f>E26/'- 3 -'!D26</f>
        <v>0.005651527894929805</v>
      </c>
      <c r="G26" s="373">
        <f>E26/'- 7 -'!F26</f>
        <v>46.98500611995104</v>
      </c>
      <c r="H26" s="373">
        <v>402662</v>
      </c>
      <c r="I26" s="271">
        <f>H26/'- 3 -'!D26</f>
        <v>0.014820579530881263</v>
      </c>
      <c r="J26" s="373">
        <f>H26/'- 7 -'!F26</f>
        <v>123.21358629130967</v>
      </c>
    </row>
    <row r="27" spans="1:10" ht="13.5" customHeight="1">
      <c r="A27" s="399" t="s">
        <v>354</v>
      </c>
      <c r="B27" s="374">
        <v>28692</v>
      </c>
      <c r="C27" s="270">
        <f>B27/'- 3 -'!D27</f>
        <v>0.0010092635422364411</v>
      </c>
      <c r="D27" s="374">
        <f>B27/'- 7 -'!C27</f>
        <v>9.108571428571429</v>
      </c>
      <c r="E27" s="374">
        <v>177137</v>
      </c>
      <c r="F27" s="270">
        <f>E27/'- 3 -'!D27</f>
        <v>0.006230932527573416</v>
      </c>
      <c r="G27" s="374">
        <f>E27/'- 7 -'!F27</f>
        <v>54.53725369458128</v>
      </c>
      <c r="H27" s="374">
        <v>737819</v>
      </c>
      <c r="I27" s="270">
        <f>H27/'- 3 -'!D27</f>
        <v>0.025953360430410872</v>
      </c>
      <c r="J27" s="374">
        <f>H27/'- 7 -'!F27</f>
        <v>227.1610221674877</v>
      </c>
    </row>
    <row r="28" spans="1:10" ht="13.5" customHeight="1">
      <c r="A28" s="400" t="s">
        <v>355</v>
      </c>
      <c r="B28" s="373">
        <v>23128</v>
      </c>
      <c r="C28" s="271">
        <f>B28/'- 3 -'!D28</f>
        <v>0.0013364239195843542</v>
      </c>
      <c r="D28" s="373">
        <f>B28/'- 7 -'!C28</f>
        <v>11.36231884057971</v>
      </c>
      <c r="E28" s="373">
        <v>53281</v>
      </c>
      <c r="F28" s="271">
        <f>E28/'- 3 -'!D28</f>
        <v>0.00307877909284737</v>
      </c>
      <c r="G28" s="373">
        <f>E28/'- 7 -'!F28</f>
        <v>26.175878162613607</v>
      </c>
      <c r="H28" s="373">
        <v>228244</v>
      </c>
      <c r="I28" s="271">
        <f>H28/'- 3 -'!D28</f>
        <v>0.013188807553684337</v>
      </c>
      <c r="J28" s="373">
        <f>H28/'- 7 -'!F28</f>
        <v>112.13166298206829</v>
      </c>
    </row>
    <row r="29" spans="1:10" ht="13.5" customHeight="1">
      <c r="A29" s="399" t="s">
        <v>356</v>
      </c>
      <c r="B29" s="374">
        <v>231825</v>
      </c>
      <c r="C29" s="270">
        <f>B29/'- 3 -'!D29</f>
        <v>0.002133640804633061</v>
      </c>
      <c r="D29" s="374">
        <f>B29/'- 7 -'!C29</f>
        <v>17.78208176727775</v>
      </c>
      <c r="E29" s="374">
        <v>364667</v>
      </c>
      <c r="F29" s="270">
        <f>E29/'- 3 -'!D29</f>
        <v>0.0033562747387172417</v>
      </c>
      <c r="G29" s="374">
        <f>E29/'- 7 -'!F29</f>
        <v>27.828678266178265</v>
      </c>
      <c r="H29" s="374">
        <v>2719294</v>
      </c>
      <c r="I29" s="270">
        <f>H29/'- 3 -'!D29</f>
        <v>0.025027484689717914</v>
      </c>
      <c r="J29" s="374">
        <f>H29/'- 7 -'!F29</f>
        <v>207.51633089133088</v>
      </c>
    </row>
    <row r="30" spans="1:10" ht="13.5" customHeight="1">
      <c r="A30" s="400" t="s">
        <v>357</v>
      </c>
      <c r="B30" s="373">
        <v>0</v>
      </c>
      <c r="C30" s="271">
        <f>B30/'- 3 -'!D30</f>
        <v>0</v>
      </c>
      <c r="D30" s="373">
        <f>B30/'- 7 -'!C30</f>
        <v>0</v>
      </c>
      <c r="E30" s="373">
        <v>0</v>
      </c>
      <c r="F30" s="271">
        <f>E30/'- 3 -'!D30</f>
        <v>0</v>
      </c>
      <c r="G30" s="373">
        <f>E30/'- 7 -'!F30</f>
        <v>0</v>
      </c>
      <c r="H30" s="373">
        <v>207171</v>
      </c>
      <c r="I30" s="271">
        <f>H30/'- 3 -'!D30</f>
        <v>0.020205118462261074</v>
      </c>
      <c r="J30" s="373">
        <f>H30/'- 7 -'!F30</f>
        <v>162.35971786833855</v>
      </c>
    </row>
    <row r="31" spans="1:10" ht="13.5" customHeight="1">
      <c r="A31" s="399" t="s">
        <v>358</v>
      </c>
      <c r="B31" s="374">
        <v>0</v>
      </c>
      <c r="C31" s="270">
        <f>B31/'- 3 -'!D31</f>
        <v>0</v>
      </c>
      <c r="D31" s="374">
        <f>B31/'- 7 -'!C31</f>
        <v>0</v>
      </c>
      <c r="E31" s="374">
        <v>42504</v>
      </c>
      <c r="F31" s="270">
        <f>E31/'- 3 -'!D31</f>
        <v>0.0017144212416565963</v>
      </c>
      <c r="G31" s="374">
        <f>E31/'- 7 -'!F31</f>
        <v>12.490889855413188</v>
      </c>
      <c r="H31" s="374">
        <v>429110</v>
      </c>
      <c r="I31" s="270">
        <f>H31/'- 3 -'!D31</f>
        <v>0.017308378011652126</v>
      </c>
      <c r="J31" s="374">
        <f>H31/'- 7 -'!F31</f>
        <v>126.10497237569061</v>
      </c>
    </row>
    <row r="32" spans="1:10" ht="13.5" customHeight="1">
      <c r="A32" s="400" t="s">
        <v>359</v>
      </c>
      <c r="B32" s="373">
        <v>0</v>
      </c>
      <c r="C32" s="271">
        <f>B32/'- 3 -'!D32</f>
        <v>0</v>
      </c>
      <c r="D32" s="373">
        <f>B32/'- 7 -'!C32</f>
        <v>0</v>
      </c>
      <c r="E32" s="373">
        <v>86790</v>
      </c>
      <c r="F32" s="271">
        <f>E32/'- 3 -'!D32</f>
        <v>0.004403791837798386</v>
      </c>
      <c r="G32" s="373">
        <f>E32/'- 7 -'!F32</f>
        <v>37.693811074918564</v>
      </c>
      <c r="H32" s="373">
        <v>265832</v>
      </c>
      <c r="I32" s="271">
        <f>H32/'- 3 -'!D32</f>
        <v>0.013488521624906333</v>
      </c>
      <c r="J32" s="373">
        <f>H32/'- 7 -'!F32</f>
        <v>115.45363735070575</v>
      </c>
    </row>
    <row r="33" spans="1:10" ht="13.5" customHeight="1">
      <c r="A33" s="399" t="s">
        <v>360</v>
      </c>
      <c r="B33" s="374">
        <v>22200</v>
      </c>
      <c r="C33" s="270">
        <f>B33/'- 3 -'!D33</f>
        <v>0.0010255983812176902</v>
      </c>
      <c r="D33" s="374">
        <f>B33/'- 7 -'!C33</f>
        <v>9.341468546181359</v>
      </c>
      <c r="E33" s="374">
        <v>58100</v>
      </c>
      <c r="F33" s="270">
        <f>E33/'- 3 -'!D33</f>
        <v>0.0026841110787724234</v>
      </c>
      <c r="G33" s="374">
        <f>E33/'- 7 -'!F33</f>
        <v>24.447717231222384</v>
      </c>
      <c r="H33" s="374">
        <v>288000</v>
      </c>
      <c r="I33" s="270">
        <f>H33/'- 3 -'!D33</f>
        <v>0.013305060080661927</v>
      </c>
      <c r="J33" s="374">
        <f>H33/'- 7 -'!F33</f>
        <v>121.1866189774879</v>
      </c>
    </row>
    <row r="34" spans="1:10" ht="13.5" customHeight="1">
      <c r="A34" s="400" t="s">
        <v>361</v>
      </c>
      <c r="B34" s="373">
        <v>0</v>
      </c>
      <c r="C34" s="271">
        <f>B34/'- 3 -'!D34</f>
        <v>0</v>
      </c>
      <c r="D34" s="373">
        <f>B34/'- 7 -'!C34</f>
        <v>0</v>
      </c>
      <c r="E34" s="373">
        <v>46600</v>
      </c>
      <c r="F34" s="271">
        <f>E34/'- 3 -'!D34</f>
        <v>0.0025942855794019513</v>
      </c>
      <c r="G34" s="373">
        <f>E34/'- 7 -'!F34</f>
        <v>21.090744512333107</v>
      </c>
      <c r="H34" s="373">
        <v>206928</v>
      </c>
      <c r="I34" s="271">
        <f>H34/'- 3 -'!D34</f>
        <v>0.01151996408528942</v>
      </c>
      <c r="J34" s="373">
        <f>H34/'- 7 -'!F34</f>
        <v>93.65376782077394</v>
      </c>
    </row>
    <row r="35" spans="1:10" ht="13.5" customHeight="1">
      <c r="A35" s="399" t="s">
        <v>362</v>
      </c>
      <c r="B35" s="374">
        <v>95000</v>
      </c>
      <c r="C35" s="270">
        <f>B35/'- 3 -'!D35</f>
        <v>0.0007289657694555976</v>
      </c>
      <c r="D35" s="374">
        <f>B35/'- 7 -'!C35</f>
        <v>5.499435584242669</v>
      </c>
      <c r="E35" s="374">
        <v>1082615</v>
      </c>
      <c r="F35" s="270">
        <f>E35/'- 3 -'!D35</f>
        <v>0.008307255542096546</v>
      </c>
      <c r="G35" s="374">
        <f>E35/'- 7 -'!F35</f>
        <v>62.142467640559076</v>
      </c>
      <c r="H35" s="374">
        <v>3281190</v>
      </c>
      <c r="I35" s="270">
        <f>H35/'- 3 -'!D35</f>
        <v>0.02517763361136855</v>
      </c>
      <c r="J35" s="374">
        <f>H35/'- 7 -'!F35</f>
        <v>188.34141721436157</v>
      </c>
    </row>
    <row r="36" spans="1:10" ht="13.5" customHeight="1">
      <c r="A36" s="400" t="s">
        <v>363</v>
      </c>
      <c r="B36" s="373">
        <v>32600</v>
      </c>
      <c r="C36" s="271">
        <f>B36/'- 3 -'!D36</f>
        <v>0.001960265537810275</v>
      </c>
      <c r="D36" s="373">
        <f>B36/'- 7 -'!C36</f>
        <v>15.873015873015872</v>
      </c>
      <c r="E36" s="373">
        <v>118600</v>
      </c>
      <c r="F36" s="271">
        <f>E36/'- 3 -'!D36</f>
        <v>0.007131518183567442</v>
      </c>
      <c r="G36" s="373">
        <f>E36/'- 7 -'!F36</f>
        <v>57.586792910900705</v>
      </c>
      <c r="H36" s="373">
        <v>206450</v>
      </c>
      <c r="I36" s="271">
        <f>H36/'- 3 -'!D36</f>
        <v>0.012414012892053107</v>
      </c>
      <c r="J36" s="373">
        <f>H36/'- 7 -'!F36</f>
        <v>100.24277737314883</v>
      </c>
    </row>
    <row r="37" spans="1:10" ht="13.5" customHeight="1">
      <c r="A37" s="399" t="s">
        <v>364</v>
      </c>
      <c r="B37" s="374">
        <v>0</v>
      </c>
      <c r="C37" s="270">
        <f>B37/'- 3 -'!D37</f>
        <v>0</v>
      </c>
      <c r="D37" s="374">
        <f>B37/'- 7 -'!C37</f>
        <v>0</v>
      </c>
      <c r="E37" s="374">
        <v>66048</v>
      </c>
      <c r="F37" s="270">
        <f>E37/'- 3 -'!D37</f>
        <v>0.0025844225931625493</v>
      </c>
      <c r="G37" s="374">
        <f>E37/'- 7 -'!F37</f>
        <v>20.404077849860982</v>
      </c>
      <c r="H37" s="374">
        <v>303174</v>
      </c>
      <c r="I37" s="270">
        <f>H37/'- 3 -'!D37</f>
        <v>0.011863034993632855</v>
      </c>
      <c r="J37" s="374">
        <f>H37/'- 7 -'!F37</f>
        <v>93.65894346617239</v>
      </c>
    </row>
    <row r="38" spans="1:10" ht="13.5" customHeight="1">
      <c r="A38" s="400" t="s">
        <v>365</v>
      </c>
      <c r="B38" s="373">
        <v>0</v>
      </c>
      <c r="C38" s="271">
        <f>B38/'- 3 -'!D38</f>
        <v>0</v>
      </c>
      <c r="D38" s="373">
        <f>B38/'- 7 -'!C38</f>
        <v>0</v>
      </c>
      <c r="E38" s="373">
        <v>204587</v>
      </c>
      <c r="F38" s="271">
        <f>E38/'- 3 -'!D38</f>
        <v>0.0030668773142641195</v>
      </c>
      <c r="G38" s="373">
        <f>E38/'- 7 -'!F38</f>
        <v>23.88082175790825</v>
      </c>
      <c r="H38" s="373">
        <v>1390458</v>
      </c>
      <c r="I38" s="271">
        <f>H38/'- 3 -'!D38</f>
        <v>0.020843768649215534</v>
      </c>
      <c r="J38" s="373">
        <f>H38/'- 7 -'!F38</f>
        <v>162.30395704447298</v>
      </c>
    </row>
    <row r="39" spans="1:10" ht="13.5" customHeight="1">
      <c r="A39" s="399" t="s">
        <v>366</v>
      </c>
      <c r="B39" s="374">
        <v>0</v>
      </c>
      <c r="C39" s="270">
        <f>B39/'- 3 -'!D39</f>
        <v>0</v>
      </c>
      <c r="D39" s="374">
        <f>B39/'- 7 -'!C39</f>
        <v>0</v>
      </c>
      <c r="E39" s="374">
        <v>87700</v>
      </c>
      <c r="F39" s="270">
        <f>E39/'- 3 -'!D39</f>
        <v>0.0057136907979869565</v>
      </c>
      <c r="G39" s="374">
        <f>E39/'- 7 -'!F39</f>
        <v>49.78711325574794</v>
      </c>
      <c r="H39" s="374">
        <v>206540</v>
      </c>
      <c r="I39" s="270">
        <f>H39/'- 3 -'!D39</f>
        <v>0.013456165306912498</v>
      </c>
      <c r="J39" s="374">
        <f>H39/'- 7 -'!F39</f>
        <v>117.25234175418677</v>
      </c>
    </row>
    <row r="40" spans="1:10" ht="13.5" customHeight="1">
      <c r="A40" s="400" t="s">
        <v>367</v>
      </c>
      <c r="B40" s="373">
        <v>0</v>
      </c>
      <c r="C40" s="271">
        <f>B40/'- 3 -'!D40</f>
        <v>0</v>
      </c>
      <c r="D40" s="373">
        <f>B40/'- 7 -'!C40</f>
        <v>0</v>
      </c>
      <c r="E40" s="373">
        <v>405799</v>
      </c>
      <c r="F40" s="271">
        <f>E40/'- 3 -'!D40</f>
        <v>0.005780532632512175</v>
      </c>
      <c r="G40" s="373">
        <f>E40/'- 7 -'!F40</f>
        <v>46.23446789214513</v>
      </c>
      <c r="H40" s="373">
        <v>1006827</v>
      </c>
      <c r="I40" s="271">
        <f>H40/'- 3 -'!D40</f>
        <v>0.01434206670985965</v>
      </c>
      <c r="J40" s="373">
        <f>H40/'- 7 -'!F40</f>
        <v>114.71223587156403</v>
      </c>
    </row>
    <row r="41" spans="1:10" ht="13.5" customHeight="1">
      <c r="A41" s="399" t="s">
        <v>368</v>
      </c>
      <c r="B41" s="374">
        <v>0</v>
      </c>
      <c r="C41" s="270">
        <f>B41/'- 3 -'!D41</f>
        <v>0</v>
      </c>
      <c r="D41" s="374">
        <f>B41/'- 7 -'!C41</f>
        <v>0</v>
      </c>
      <c r="E41" s="374">
        <v>395902</v>
      </c>
      <c r="F41" s="270">
        <f>E41/'- 3 -'!D41</f>
        <v>0.009612920321239398</v>
      </c>
      <c r="G41" s="374">
        <f>E41/'- 7 -'!F41</f>
        <v>86.32876724277037</v>
      </c>
      <c r="H41" s="374">
        <v>515579</v>
      </c>
      <c r="I41" s="270">
        <f>H41/'- 3 -'!D41</f>
        <v>0.012518804770635885</v>
      </c>
      <c r="J41" s="374">
        <f>H41/'- 7 -'!F41</f>
        <v>112.42504328409632</v>
      </c>
    </row>
    <row r="42" spans="1:10" ht="13.5" customHeight="1">
      <c r="A42" s="400" t="s">
        <v>369</v>
      </c>
      <c r="B42" s="373">
        <v>20767</v>
      </c>
      <c r="C42" s="271">
        <f>B42/'- 3 -'!D42</f>
        <v>0.001336068648721644</v>
      </c>
      <c r="D42" s="373">
        <f>B42/'- 7 -'!C42</f>
        <v>11.37917808219178</v>
      </c>
      <c r="E42" s="373">
        <v>0</v>
      </c>
      <c r="F42" s="271">
        <f>E42/'- 3 -'!D42</f>
        <v>0</v>
      </c>
      <c r="G42" s="373">
        <f>E42/'- 7 -'!F42</f>
        <v>0</v>
      </c>
      <c r="H42" s="373">
        <v>257762</v>
      </c>
      <c r="I42" s="271">
        <f>H42/'- 3 -'!D42</f>
        <v>0.016583412482871308</v>
      </c>
      <c r="J42" s="373">
        <f>H42/'- 7 -'!F42</f>
        <v>141.23945205479453</v>
      </c>
    </row>
    <row r="43" spans="1:10" ht="13.5" customHeight="1">
      <c r="A43" s="399" t="s">
        <v>370</v>
      </c>
      <c r="B43" s="374">
        <v>2000</v>
      </c>
      <c r="C43" s="270">
        <f>B43/'- 3 -'!D43</f>
        <v>0.00021837427341419877</v>
      </c>
      <c r="D43" s="374">
        <f>B43/'- 7 -'!C43</f>
        <v>1.7050298380221653</v>
      </c>
      <c r="E43" s="374">
        <v>6000</v>
      </c>
      <c r="F43" s="270">
        <f>E43/'- 3 -'!D43</f>
        <v>0.0006551228202425963</v>
      </c>
      <c r="G43" s="374">
        <f>E43/'- 7 -'!F43</f>
        <v>5.115089514066496</v>
      </c>
      <c r="H43" s="374">
        <v>128950</v>
      </c>
      <c r="I43" s="270">
        <f>H43/'- 3 -'!D43</f>
        <v>0.014079681278380466</v>
      </c>
      <c r="J43" s="374">
        <f>H43/'- 7 -'!F43</f>
        <v>109.93179880647911</v>
      </c>
    </row>
    <row r="44" spans="1:10" ht="13.5" customHeight="1">
      <c r="A44" s="400" t="s">
        <v>371</v>
      </c>
      <c r="B44" s="373">
        <v>0</v>
      </c>
      <c r="C44" s="271">
        <f>B44/'- 3 -'!D44</f>
        <v>0</v>
      </c>
      <c r="D44" s="373">
        <f>B44/'- 7 -'!C44</f>
        <v>0</v>
      </c>
      <c r="E44" s="373">
        <v>0</v>
      </c>
      <c r="F44" s="271">
        <f>E44/'- 3 -'!D44</f>
        <v>0</v>
      </c>
      <c r="G44" s="373">
        <f>E44/'- 7 -'!F44</f>
        <v>0</v>
      </c>
      <c r="H44" s="373">
        <v>89337</v>
      </c>
      <c r="I44" s="271">
        <f>H44/'- 3 -'!D44</f>
        <v>0.012600234749663828</v>
      </c>
      <c r="J44" s="373">
        <f>H44/'- 7 -'!F44</f>
        <v>110.90875232774674</v>
      </c>
    </row>
    <row r="45" spans="1:10" ht="13.5" customHeight="1">
      <c r="A45" s="399" t="s">
        <v>372</v>
      </c>
      <c r="B45" s="374">
        <v>0</v>
      </c>
      <c r="C45" s="270">
        <f>B45/'- 3 -'!D45</f>
        <v>0</v>
      </c>
      <c r="D45" s="374">
        <f>B45/'- 7 -'!C45</f>
        <v>0</v>
      </c>
      <c r="E45" s="374">
        <v>18938</v>
      </c>
      <c r="F45" s="270">
        <f>E45/'- 3 -'!D45</f>
        <v>0.0017884237478271521</v>
      </c>
      <c r="G45" s="374">
        <f>E45/'- 7 -'!F45</f>
        <v>13.206415620641563</v>
      </c>
      <c r="H45" s="374">
        <v>167480</v>
      </c>
      <c r="I45" s="270">
        <f>H45/'- 3 -'!D45</f>
        <v>0.015816095114906083</v>
      </c>
      <c r="J45" s="374">
        <f>H45/'- 7 -'!F45</f>
        <v>116.79218967921896</v>
      </c>
    </row>
    <row r="46" spans="1:10" ht="13.5" customHeight="1">
      <c r="A46" s="400" t="s">
        <v>373</v>
      </c>
      <c r="B46" s="373">
        <v>112600</v>
      </c>
      <c r="C46" s="271">
        <f>B46/'- 3 -'!D46</f>
        <v>0.0004182695379421733</v>
      </c>
      <c r="D46" s="373">
        <f>B46/'- 7 -'!C46</f>
        <v>3.72163738824346</v>
      </c>
      <c r="E46" s="373">
        <v>314200</v>
      </c>
      <c r="F46" s="271">
        <f>E46/'- 3 -'!D46</f>
        <v>0.0011671428847373965</v>
      </c>
      <c r="G46" s="373">
        <f>E46/'- 7 -'!F46</f>
        <v>10.02456688893852</v>
      </c>
      <c r="H46" s="373">
        <v>3526300</v>
      </c>
      <c r="I46" s="271">
        <f>H46/'- 3 -'!D46</f>
        <v>0.01309896866470236</v>
      </c>
      <c r="J46" s="373">
        <f>H46/'- 7 -'!F46</f>
        <v>112.50677982324602</v>
      </c>
    </row>
    <row r="47" spans="1:10" ht="13.5" customHeight="1">
      <c r="A47" s="399" t="s">
        <v>377</v>
      </c>
      <c r="B47" s="374">
        <v>0</v>
      </c>
      <c r="C47" s="270">
        <f>B47/'- 3 -'!D47</f>
        <v>0</v>
      </c>
      <c r="D47" s="374">
        <f>B47/'- 7 -'!C47</f>
        <v>0</v>
      </c>
      <c r="E47" s="374">
        <v>87478</v>
      </c>
      <c r="F47" s="270">
        <f>E47/'- 3 -'!D47</f>
        <v>0.015226387159413197</v>
      </c>
      <c r="G47" s="374">
        <f>E47/'- 7 -'!F47</f>
        <v>135.41486068111456</v>
      </c>
      <c r="H47" s="374">
        <v>44501</v>
      </c>
      <c r="I47" s="270">
        <f>H47/'- 3 -'!D47</f>
        <v>0.007745827007716759</v>
      </c>
      <c r="J47" s="374">
        <f>H47/'- 7 -'!F47</f>
        <v>68.88699690402477</v>
      </c>
    </row>
    <row r="48" spans="1:10" ht="4.5" customHeight="1">
      <c r="A48" s="401"/>
      <c r="B48" s="312"/>
      <c r="C48" s="159"/>
      <c r="D48" s="312"/>
      <c r="E48" s="312"/>
      <c r="F48" s="159"/>
      <c r="G48" s="312"/>
      <c r="H48" s="312"/>
      <c r="I48" s="159"/>
      <c r="J48" s="312"/>
    </row>
    <row r="49" spans="1:10" ht="13.5" customHeight="1">
      <c r="A49" s="395" t="s">
        <v>374</v>
      </c>
      <c r="B49" s="375">
        <f>SUM(B11:B47)</f>
        <v>738201</v>
      </c>
      <c r="C49" s="79">
        <f>B49/'- 3 -'!D49</f>
        <v>0.0005051641310686876</v>
      </c>
      <c r="D49" s="375">
        <f>B49/'- 7 -'!C49</f>
        <v>4.198768833005485</v>
      </c>
      <c r="E49" s="375">
        <f>SUM(E11:E47)</f>
        <v>6913216</v>
      </c>
      <c r="F49" s="79">
        <f>E49/'- 3 -'!D49</f>
        <v>0.004730837202239158</v>
      </c>
      <c r="G49" s="375">
        <f>E49/'- 7 -'!F49</f>
        <v>38.79342688281967</v>
      </c>
      <c r="H49" s="375">
        <f>SUM(H11:H47)</f>
        <v>25775509</v>
      </c>
      <c r="I49" s="79">
        <f>H49/'- 3 -'!D49</f>
        <v>0.01763864124654144</v>
      </c>
      <c r="J49" s="375">
        <f>H49/'- 7 -'!F49</f>
        <v>144.6389529502565</v>
      </c>
    </row>
    <row r="50" spans="1:10" ht="4.5" customHeight="1">
      <c r="A50" s="401" t="s">
        <v>21</v>
      </c>
      <c r="B50" s="312"/>
      <c r="C50" s="159"/>
      <c r="D50" s="312"/>
      <c r="E50" s="312"/>
      <c r="F50" s="159"/>
      <c r="G50" s="9"/>
      <c r="H50" s="312"/>
      <c r="I50" s="159"/>
      <c r="J50" s="312"/>
    </row>
    <row r="51" spans="1:10" ht="13.5" customHeight="1">
      <c r="A51" s="400" t="s">
        <v>375</v>
      </c>
      <c r="B51" s="373">
        <v>0</v>
      </c>
      <c r="C51" s="271">
        <f>B51/'- 3 -'!D51</f>
        <v>0</v>
      </c>
      <c r="D51" s="373">
        <f>B51/'- 7 -'!C51</f>
        <v>0</v>
      </c>
      <c r="E51" s="373">
        <v>200</v>
      </c>
      <c r="F51" s="271">
        <f>E51/'- 3 -'!D51</f>
        <v>0.00013681443994324936</v>
      </c>
      <c r="G51" s="8">
        <f>E51/'- 7 -'!F51</f>
        <v>1.408450704225352</v>
      </c>
      <c r="H51" s="373">
        <v>13347</v>
      </c>
      <c r="I51" s="271">
        <f>H51/'- 3 -'!D51</f>
        <v>0.009130311649612746</v>
      </c>
      <c r="J51" s="373">
        <f>H51/'- 7 -'!F51</f>
        <v>93.99295774647888</v>
      </c>
    </row>
    <row r="52" spans="1:10" ht="13.5" customHeight="1">
      <c r="A52" s="399" t="s">
        <v>376</v>
      </c>
      <c r="B52" s="374">
        <v>0</v>
      </c>
      <c r="C52" s="270">
        <f>B52/'- 3 -'!D52</f>
        <v>0</v>
      </c>
      <c r="D52" s="374">
        <f>B52/'- 7 -'!C52</f>
        <v>0</v>
      </c>
      <c r="E52" s="374">
        <v>0</v>
      </c>
      <c r="F52" s="270">
        <f>E52/'- 3 -'!D52</f>
        <v>0</v>
      </c>
      <c r="G52" s="7">
        <f>E52/'- 7 -'!F52</f>
        <v>0</v>
      </c>
      <c r="H52" s="374">
        <v>13824</v>
      </c>
      <c r="I52" s="270">
        <f>H52/'- 3 -'!D52</f>
        <v>0.005607851966338284</v>
      </c>
      <c r="J52" s="374">
        <f>H52/'- 7 -'!F52</f>
        <v>57.84100418410042</v>
      </c>
    </row>
    <row r="53" spans="1:10" ht="49.5" customHeight="1">
      <c r="A53" s="478"/>
      <c r="B53" s="478"/>
      <c r="C53" s="478"/>
      <c r="D53" s="478"/>
      <c r="E53" s="478"/>
      <c r="F53" s="478"/>
      <c r="G53" s="478"/>
      <c r="H53" s="478"/>
      <c r="I53" s="478"/>
      <c r="J53" s="478"/>
    </row>
    <row r="54" spans="1:10" ht="15" customHeight="1">
      <c r="A54" s="487"/>
      <c r="B54" s="478"/>
      <c r="C54" s="478"/>
      <c r="D54" s="478"/>
      <c r="E54" s="478"/>
      <c r="F54" s="478"/>
      <c r="G54" s="478"/>
      <c r="H54" s="478"/>
      <c r="I54" s="478"/>
      <c r="J54" s="478"/>
    </row>
    <row r="55" ht="14.25" customHeight="1">
      <c r="A55" s="3"/>
    </row>
    <row r="56" ht="14.25" customHeight="1">
      <c r="A56" s="3"/>
    </row>
    <row r="57" ht="14.25" customHeight="1">
      <c r="A57" s="3"/>
    </row>
    <row r="58" ht="14.25" customHeight="1">
      <c r="A58" s="3"/>
    </row>
    <row r="59" ht="14.25" customHeight="1"/>
    <row r="60" ht="14.25"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Roman,Bold"&amp;11&amp;A</oddHeader>
  </headerFooter>
</worksheet>
</file>

<file path=xl/worksheets/sheet24.xml><?xml version="1.0" encoding="utf-8"?>
<worksheet xmlns="http://schemas.openxmlformats.org/spreadsheetml/2006/main" xmlns:r="http://schemas.openxmlformats.org/officeDocument/2006/relationships">
  <sheetPr codeName="Sheet25">
    <pageSetUpPr fitToPage="1"/>
  </sheetPr>
  <dimension ref="A1:J58"/>
  <sheetViews>
    <sheetView showGridLines="0" showZeros="0" workbookViewId="0" topLeftCell="A1">
      <selection activeCell="A1" sqref="A1"/>
    </sheetView>
  </sheetViews>
  <sheetFormatPr defaultColWidth="15.83203125" defaultRowHeight="12"/>
  <cols>
    <col min="1" max="1" width="31.83203125" style="66" customWidth="1"/>
    <col min="2" max="2" width="16.83203125" style="66" customWidth="1"/>
    <col min="3" max="3" width="7.83203125" style="66" customWidth="1"/>
    <col min="4" max="4" width="9.83203125" style="66" customWidth="1"/>
    <col min="5" max="5" width="15.83203125" style="66" customWidth="1"/>
    <col min="6" max="6" width="7.83203125" style="66" customWidth="1"/>
    <col min="7" max="7" width="9.83203125" style="66" customWidth="1"/>
    <col min="8" max="8" width="16.83203125" style="66" customWidth="1"/>
    <col min="9" max="9" width="7.83203125" style="66" customWidth="1"/>
    <col min="10" max="10" width="9.83203125" style="66" customWidth="1"/>
    <col min="11" max="16384" width="15.83203125" style="66" customWidth="1"/>
  </cols>
  <sheetData>
    <row r="1" spans="1:10" ht="6.75" customHeight="1">
      <c r="A1" s="64"/>
      <c r="B1" s="114"/>
      <c r="C1" s="114"/>
      <c r="D1" s="114"/>
      <c r="E1" s="114"/>
      <c r="F1" s="114"/>
      <c r="G1" s="114"/>
      <c r="H1" s="114"/>
      <c r="I1" s="114"/>
      <c r="J1" s="114"/>
    </row>
    <row r="2" spans="1:10" ht="15.75" customHeight="1">
      <c r="A2" s="330"/>
      <c r="B2" s="372" t="s">
        <v>18</v>
      </c>
      <c r="C2" s="161"/>
      <c r="D2" s="161"/>
      <c r="E2" s="161"/>
      <c r="F2" s="161"/>
      <c r="G2" s="161"/>
      <c r="H2" s="175"/>
      <c r="I2" s="189"/>
      <c r="J2" s="333" t="s">
        <v>311</v>
      </c>
    </row>
    <row r="3" spans="1:10" ht="15.75" customHeight="1">
      <c r="A3" s="331"/>
      <c r="B3" s="507" t="s">
        <v>564</v>
      </c>
      <c r="C3" s="164"/>
      <c r="D3" s="164"/>
      <c r="E3" s="164"/>
      <c r="F3" s="164"/>
      <c r="G3" s="164"/>
      <c r="H3" s="176"/>
      <c r="I3" s="176"/>
      <c r="J3" s="179"/>
    </row>
    <row r="4" spans="2:10" ht="15.75" customHeight="1">
      <c r="B4" s="114"/>
      <c r="C4" s="114"/>
      <c r="D4" s="114"/>
      <c r="E4" s="114"/>
      <c r="F4" s="114"/>
      <c r="G4" s="114"/>
      <c r="H4" s="114"/>
      <c r="I4" s="114"/>
      <c r="J4" s="114"/>
    </row>
    <row r="5" spans="2:10" ht="15.75" customHeight="1">
      <c r="B5" s="261" t="s">
        <v>235</v>
      </c>
      <c r="C5" s="125"/>
      <c r="D5" s="190"/>
      <c r="E5" s="190"/>
      <c r="F5" s="190"/>
      <c r="G5" s="190"/>
      <c r="H5" s="263"/>
      <c r="I5" s="263"/>
      <c r="J5" s="264"/>
    </row>
    <row r="6" spans="2:10" ht="15.75" customHeight="1">
      <c r="B6" s="52" t="s">
        <v>40</v>
      </c>
      <c r="C6" s="50"/>
      <c r="D6" s="51"/>
      <c r="E6" s="52" t="s">
        <v>42</v>
      </c>
      <c r="F6" s="50"/>
      <c r="G6" s="51"/>
      <c r="H6" s="52" t="s">
        <v>43</v>
      </c>
      <c r="I6" s="50"/>
      <c r="J6" s="51"/>
    </row>
    <row r="7" spans="2:10" ht="15.75" customHeight="1">
      <c r="B7" s="53" t="s">
        <v>70</v>
      </c>
      <c r="C7" s="54"/>
      <c r="D7" s="55"/>
      <c r="E7" s="53" t="s">
        <v>72</v>
      </c>
      <c r="F7" s="54"/>
      <c r="G7" s="55"/>
      <c r="H7" s="53" t="s">
        <v>73</v>
      </c>
      <c r="I7" s="54"/>
      <c r="J7" s="55"/>
    </row>
    <row r="8" spans="1:10" ht="15.75" customHeight="1">
      <c r="A8" s="303"/>
      <c r="B8" s="57"/>
      <c r="C8" s="58"/>
      <c r="D8" s="188" t="s">
        <v>93</v>
      </c>
      <c r="E8" s="57"/>
      <c r="F8" s="187"/>
      <c r="G8" s="188" t="s">
        <v>93</v>
      </c>
      <c r="H8" s="57"/>
      <c r="I8" s="58"/>
      <c r="J8" s="188" t="s">
        <v>93</v>
      </c>
    </row>
    <row r="9" spans="1:10" ht="15.75" customHeight="1">
      <c r="A9" s="304" t="s">
        <v>118</v>
      </c>
      <c r="B9" s="60" t="s">
        <v>119</v>
      </c>
      <c r="C9" s="60" t="s">
        <v>120</v>
      </c>
      <c r="D9" s="60" t="s">
        <v>121</v>
      </c>
      <c r="E9" s="59" t="s">
        <v>119</v>
      </c>
      <c r="F9" s="60" t="s">
        <v>120</v>
      </c>
      <c r="G9" s="60" t="s">
        <v>121</v>
      </c>
      <c r="H9" s="60" t="s">
        <v>119</v>
      </c>
      <c r="I9" s="60" t="s">
        <v>120</v>
      </c>
      <c r="J9" s="60" t="s">
        <v>121</v>
      </c>
    </row>
    <row r="10" ht="4.5" customHeight="1">
      <c r="A10" s="61"/>
    </row>
    <row r="11" spans="1:10" ht="13.5" customHeight="1">
      <c r="A11" s="399" t="s">
        <v>339</v>
      </c>
      <c r="B11" s="374">
        <v>70500</v>
      </c>
      <c r="C11" s="270">
        <f>B11/'- 3 -'!D11</f>
        <v>0.006086386281958708</v>
      </c>
      <c r="D11" s="374">
        <f>B11/'- 7 -'!F11</f>
        <v>45.63106796116505</v>
      </c>
      <c r="E11" s="374">
        <v>142174</v>
      </c>
      <c r="F11" s="270">
        <f>E11/'- 3 -'!D11</f>
        <v>0.012274126003563082</v>
      </c>
      <c r="G11" s="374">
        <f>E11/'- 7 -'!F11</f>
        <v>92.02200647249191</v>
      </c>
      <c r="H11" s="374">
        <v>0</v>
      </c>
      <c r="I11" s="270">
        <f>H11/'- 3 -'!D11</f>
        <v>0</v>
      </c>
      <c r="J11" s="374">
        <f>H11/'- 7 -'!F11</f>
        <v>0</v>
      </c>
    </row>
    <row r="12" spans="1:10" ht="13.5" customHeight="1">
      <c r="A12" s="400" t="s">
        <v>340</v>
      </c>
      <c r="B12" s="373">
        <v>96200</v>
      </c>
      <c r="C12" s="271">
        <f>B12/'- 3 -'!D12</f>
        <v>0.004795759710902432</v>
      </c>
      <c r="D12" s="373">
        <f>B12/'- 7 -'!F12</f>
        <v>42.255995783185455</v>
      </c>
      <c r="E12" s="373">
        <v>171172</v>
      </c>
      <c r="F12" s="271">
        <f>E12/'- 3 -'!D12</f>
        <v>0.008533261759195334</v>
      </c>
      <c r="G12" s="373">
        <f>E12/'- 7 -'!F12</f>
        <v>75.18756039708337</v>
      </c>
      <c r="H12" s="373">
        <v>0</v>
      </c>
      <c r="I12" s="271">
        <f>H12/'- 3 -'!D12</f>
        <v>0</v>
      </c>
      <c r="J12" s="373">
        <f>H12/'- 7 -'!F12</f>
        <v>0</v>
      </c>
    </row>
    <row r="13" spans="1:10" ht="13.5" customHeight="1">
      <c r="A13" s="399" t="s">
        <v>341</v>
      </c>
      <c r="B13" s="374">
        <v>574300</v>
      </c>
      <c r="C13" s="270">
        <f>B13/'- 3 -'!D13</f>
        <v>0.011665651025797278</v>
      </c>
      <c r="D13" s="374">
        <f>B13/'- 7 -'!F13</f>
        <v>80.78492052328035</v>
      </c>
      <c r="E13" s="374">
        <v>1235000</v>
      </c>
      <c r="F13" s="270">
        <f>E13/'- 3 -'!D13</f>
        <v>0.02508632947389803</v>
      </c>
      <c r="G13" s="374">
        <f>E13/'- 7 -'!F13</f>
        <v>173.7234491489661</v>
      </c>
      <c r="H13" s="374">
        <v>15900</v>
      </c>
      <c r="I13" s="270">
        <f>H13/'- 3 -'!D13</f>
        <v>0.00032297379646556977</v>
      </c>
      <c r="J13" s="374">
        <f>H13/'- 7 -'!F13</f>
        <v>2.2366014910676606</v>
      </c>
    </row>
    <row r="14" spans="1:10" ht="13.5" customHeight="1">
      <c r="A14" s="400" t="s">
        <v>378</v>
      </c>
      <c r="B14" s="373">
        <v>246416</v>
      </c>
      <c r="C14" s="271">
        <f>B14/'- 3 -'!D14</f>
        <v>0.005537681984696809</v>
      </c>
      <c r="D14" s="373">
        <f>B14/'- 7 -'!F14</f>
        <v>56.7255985267035</v>
      </c>
      <c r="E14" s="373">
        <v>795600</v>
      </c>
      <c r="F14" s="271">
        <f>E14/'- 3 -'!D14</f>
        <v>0.017879438782484828</v>
      </c>
      <c r="G14" s="373">
        <f>E14/'- 7 -'!F14</f>
        <v>183.14917127071823</v>
      </c>
      <c r="H14" s="373">
        <v>0</v>
      </c>
      <c r="I14" s="271">
        <f>H14/'- 3 -'!D14</f>
        <v>0</v>
      </c>
      <c r="J14" s="373">
        <f>H14/'- 7 -'!F14</f>
        <v>0</v>
      </c>
    </row>
    <row r="15" spans="1:10" ht="13.5" customHeight="1">
      <c r="A15" s="399" t="s">
        <v>342</v>
      </c>
      <c r="B15" s="374">
        <v>82065</v>
      </c>
      <c r="C15" s="270">
        <f>B15/'- 3 -'!D15</f>
        <v>0.006081186676536075</v>
      </c>
      <c r="D15" s="374">
        <f>B15/'- 7 -'!F15</f>
        <v>50.14665444546288</v>
      </c>
      <c r="E15" s="374">
        <v>199350</v>
      </c>
      <c r="F15" s="270">
        <f>E15/'- 3 -'!D15</f>
        <v>0.014772248388076116</v>
      </c>
      <c r="G15" s="374">
        <f>E15/'- 7 -'!F15</f>
        <v>121.81484876260312</v>
      </c>
      <c r="H15" s="374">
        <v>0</v>
      </c>
      <c r="I15" s="270">
        <f>H15/'- 3 -'!D15</f>
        <v>0</v>
      </c>
      <c r="J15" s="374">
        <f>H15/'- 7 -'!F15</f>
        <v>0</v>
      </c>
    </row>
    <row r="16" spans="1:10" ht="13.5" customHeight="1">
      <c r="A16" s="400" t="s">
        <v>343</v>
      </c>
      <c r="B16" s="373">
        <v>46401</v>
      </c>
      <c r="C16" s="271">
        <f>B16/'- 3 -'!D16</f>
        <v>0.004234570047542063</v>
      </c>
      <c r="D16" s="373">
        <f>B16/'- 7 -'!F16</f>
        <v>33.89408327246165</v>
      </c>
      <c r="E16" s="373">
        <v>242756</v>
      </c>
      <c r="F16" s="271">
        <f>E16/'- 3 -'!D16</f>
        <v>0.022153989923948212</v>
      </c>
      <c r="G16" s="373">
        <f>E16/'- 7 -'!F16</f>
        <v>177.3235938641344</v>
      </c>
      <c r="H16" s="373">
        <v>0</v>
      </c>
      <c r="I16" s="271">
        <f>H16/'- 3 -'!D16</f>
        <v>0</v>
      </c>
      <c r="J16" s="373">
        <f>H16/'- 7 -'!F16</f>
        <v>0</v>
      </c>
    </row>
    <row r="17" spans="1:10" ht="13.5" customHeight="1">
      <c r="A17" s="399" t="s">
        <v>344</v>
      </c>
      <c r="B17" s="374">
        <v>78800</v>
      </c>
      <c r="C17" s="270">
        <f>B17/'- 3 -'!D17</f>
        <v>0.006113617547758176</v>
      </c>
      <c r="D17" s="374">
        <f>B17/'- 7 -'!F17</f>
        <v>51.15222330412204</v>
      </c>
      <c r="E17" s="374">
        <v>102500</v>
      </c>
      <c r="F17" s="270">
        <f>E17/'- 3 -'!D17</f>
        <v>0.007952357850827577</v>
      </c>
      <c r="G17" s="374">
        <f>E17/'- 7 -'!F17</f>
        <v>66.53683868873742</v>
      </c>
      <c r="H17" s="374">
        <v>0</v>
      </c>
      <c r="I17" s="270">
        <f>H17/'- 3 -'!D17</f>
        <v>0</v>
      </c>
      <c r="J17" s="374">
        <f>H17/'- 7 -'!F17</f>
        <v>0</v>
      </c>
    </row>
    <row r="18" spans="1:10" ht="13.5" customHeight="1">
      <c r="A18" s="400" t="s">
        <v>345</v>
      </c>
      <c r="B18" s="373">
        <v>364195</v>
      </c>
      <c r="C18" s="271">
        <f>B18/'- 3 -'!D18</f>
        <v>0.004586661216667758</v>
      </c>
      <c r="D18" s="373">
        <f>B18/'- 7 -'!F18</f>
        <v>60.32714924631439</v>
      </c>
      <c r="E18" s="373">
        <v>593613</v>
      </c>
      <c r="F18" s="271">
        <f>E18/'- 3 -'!D18</f>
        <v>0.007475944822992621</v>
      </c>
      <c r="G18" s="373">
        <f>E18/'- 7 -'!F18</f>
        <v>98.32913698857048</v>
      </c>
      <c r="H18" s="373">
        <v>161246</v>
      </c>
      <c r="I18" s="271">
        <f>H18/'- 3 -'!D18</f>
        <v>0.0020307274249860906</v>
      </c>
      <c r="J18" s="373">
        <f>H18/'- 7 -'!F18</f>
        <v>26.709623985423224</v>
      </c>
    </row>
    <row r="19" spans="1:10" ht="13.5" customHeight="1">
      <c r="A19" s="399" t="s">
        <v>346</v>
      </c>
      <c r="B19" s="374">
        <v>115300</v>
      </c>
      <c r="C19" s="270">
        <f>B19/'- 3 -'!D19</f>
        <v>0.00588842882878742</v>
      </c>
      <c r="D19" s="374">
        <f>B19/'- 7 -'!F19</f>
        <v>37.80327868852459</v>
      </c>
      <c r="E19" s="374">
        <v>310200</v>
      </c>
      <c r="F19" s="270">
        <f>E19/'- 3 -'!D19</f>
        <v>0.01584206958100484</v>
      </c>
      <c r="G19" s="374">
        <f>E19/'- 7 -'!F19</f>
        <v>101.70491803278688</v>
      </c>
      <c r="H19" s="374">
        <v>0</v>
      </c>
      <c r="I19" s="270">
        <f>H19/'- 3 -'!D19</f>
        <v>0</v>
      </c>
      <c r="J19" s="374">
        <f>H19/'- 7 -'!F19</f>
        <v>0</v>
      </c>
    </row>
    <row r="20" spans="1:10" ht="13.5" customHeight="1">
      <c r="A20" s="400" t="s">
        <v>347</v>
      </c>
      <c r="B20" s="373">
        <v>220175</v>
      </c>
      <c r="C20" s="271">
        <f>B20/'- 3 -'!D20</f>
        <v>0.005666342586442254</v>
      </c>
      <c r="D20" s="373">
        <f>B20/'- 7 -'!F20</f>
        <v>34.01436737216129</v>
      </c>
      <c r="E20" s="373">
        <v>474356</v>
      </c>
      <c r="F20" s="271">
        <f>E20/'- 3 -'!D20</f>
        <v>0.012207851045461118</v>
      </c>
      <c r="G20" s="373">
        <f>E20/'- 7 -'!F20</f>
        <v>73.28224934342654</v>
      </c>
      <c r="H20" s="373">
        <v>0</v>
      </c>
      <c r="I20" s="271">
        <f>H20/'- 3 -'!D20</f>
        <v>0</v>
      </c>
      <c r="J20" s="373">
        <f>H20/'- 7 -'!F20</f>
        <v>0</v>
      </c>
    </row>
    <row r="21" spans="1:10" ht="13.5" customHeight="1">
      <c r="A21" s="399" t="s">
        <v>348</v>
      </c>
      <c r="B21" s="374">
        <v>304657</v>
      </c>
      <c r="C21" s="270">
        <f>B21/'- 3 -'!D21</f>
        <v>0.012187279356907266</v>
      </c>
      <c r="D21" s="374">
        <f>B21/'- 7 -'!F21</f>
        <v>92.05529536183714</v>
      </c>
      <c r="E21" s="374">
        <v>479744</v>
      </c>
      <c r="F21" s="270">
        <f>E21/'- 3 -'!D21</f>
        <v>0.019191333689362527</v>
      </c>
      <c r="G21" s="374">
        <f>E21/'- 7 -'!F21</f>
        <v>144.95966158029913</v>
      </c>
      <c r="H21" s="374">
        <v>0</v>
      </c>
      <c r="I21" s="270">
        <f>H21/'- 3 -'!D21</f>
        <v>0</v>
      </c>
      <c r="J21" s="374">
        <f>H21/'- 7 -'!F21</f>
        <v>0</v>
      </c>
    </row>
    <row r="22" spans="1:10" ht="13.5" customHeight="1">
      <c r="A22" s="400" t="s">
        <v>349</v>
      </c>
      <c r="B22" s="373">
        <v>95700</v>
      </c>
      <c r="C22" s="271">
        <f>B22/'- 3 -'!D22</f>
        <v>0.007486138909257827</v>
      </c>
      <c r="D22" s="373">
        <f>B22/'- 7 -'!F22</f>
        <v>55.494346187300664</v>
      </c>
      <c r="E22" s="373">
        <v>299300</v>
      </c>
      <c r="F22" s="271">
        <f>E22/'- 3 -'!D22</f>
        <v>0.02341276254483665</v>
      </c>
      <c r="G22" s="373">
        <f>E22/'- 7 -'!F22</f>
        <v>173.5575529138881</v>
      </c>
      <c r="H22" s="373">
        <v>17670</v>
      </c>
      <c r="I22" s="271">
        <f>H22/'- 3 -'!D22</f>
        <v>0.0013822369334021505</v>
      </c>
      <c r="J22" s="373">
        <f>H22/'- 7 -'!F22</f>
        <v>10.246448245868368</v>
      </c>
    </row>
    <row r="23" spans="1:10" ht="13.5" customHeight="1">
      <c r="A23" s="399" t="s">
        <v>350</v>
      </c>
      <c r="B23" s="374">
        <v>76007</v>
      </c>
      <c r="C23" s="270">
        <f>B23/'- 3 -'!D23</f>
        <v>0.006961575186101946</v>
      </c>
      <c r="D23" s="374">
        <f>B23/'- 7 -'!F23</f>
        <v>57.5810606060606</v>
      </c>
      <c r="E23" s="374">
        <v>220825</v>
      </c>
      <c r="F23" s="270">
        <f>E23/'- 3 -'!D23</f>
        <v>0.02022563501349826</v>
      </c>
      <c r="G23" s="374">
        <f>E23/'- 7 -'!F23</f>
        <v>167.29166666666666</v>
      </c>
      <c r="H23" s="374">
        <v>0</v>
      </c>
      <c r="I23" s="270">
        <f>H23/'- 3 -'!D23</f>
        <v>0</v>
      </c>
      <c r="J23" s="374">
        <f>H23/'- 7 -'!F23</f>
        <v>0</v>
      </c>
    </row>
    <row r="24" spans="1:10" ht="13.5" customHeight="1">
      <c r="A24" s="400" t="s">
        <v>351</v>
      </c>
      <c r="B24" s="373">
        <v>160650</v>
      </c>
      <c r="C24" s="271">
        <f>B24/'- 3 -'!D24</f>
        <v>0.004405511647457054</v>
      </c>
      <c r="D24" s="373">
        <f>B24/'- 7 -'!F24</f>
        <v>34.91632253857857</v>
      </c>
      <c r="E24" s="373">
        <v>439540</v>
      </c>
      <c r="F24" s="271">
        <f>E24/'- 3 -'!D24</f>
        <v>0.012053523744309205</v>
      </c>
      <c r="G24" s="373">
        <f>E24/'- 7 -'!F24</f>
        <v>95.53140621604</v>
      </c>
      <c r="H24" s="373">
        <v>0</v>
      </c>
      <c r="I24" s="271">
        <f>H24/'- 3 -'!D24</f>
        <v>0</v>
      </c>
      <c r="J24" s="373">
        <f>H24/'- 7 -'!F24</f>
        <v>0</v>
      </c>
    </row>
    <row r="25" spans="1:10" ht="13.5" customHeight="1">
      <c r="A25" s="399" t="s">
        <v>352</v>
      </c>
      <c r="B25" s="374">
        <v>2127774</v>
      </c>
      <c r="C25" s="270">
        <f>B25/'- 3 -'!D25</f>
        <v>0.018281256661274555</v>
      </c>
      <c r="D25" s="374">
        <f>B25/'- 7 -'!F25</f>
        <v>141.74293042001133</v>
      </c>
      <c r="E25" s="374">
        <v>2311691</v>
      </c>
      <c r="F25" s="270">
        <f>E25/'- 3 -'!D25</f>
        <v>0.01986142160424859</v>
      </c>
      <c r="G25" s="374">
        <f>E25/'- 7 -'!F25</f>
        <v>153.99467075242313</v>
      </c>
      <c r="H25" s="374">
        <v>29000</v>
      </c>
      <c r="I25" s="270">
        <f>H25/'- 3 -'!D25</f>
        <v>0.00024916012846146353</v>
      </c>
      <c r="J25" s="374">
        <f>H25/'- 7 -'!F25</f>
        <v>1.9318522466109316</v>
      </c>
    </row>
    <row r="26" spans="1:10" ht="13.5" customHeight="1">
      <c r="A26" s="400" t="s">
        <v>353</v>
      </c>
      <c r="B26" s="373">
        <v>137084</v>
      </c>
      <c r="C26" s="271">
        <f>B26/'- 3 -'!D26</f>
        <v>0.005045582459758623</v>
      </c>
      <c r="D26" s="373">
        <f>B26/'- 7 -'!F26</f>
        <v>41.94736842105263</v>
      </c>
      <c r="E26" s="373">
        <v>578038</v>
      </c>
      <c r="F26" s="271">
        <f>E26/'- 3 -'!D26</f>
        <v>0.021275556548349592</v>
      </c>
      <c r="G26" s="373">
        <f>E26/'- 7 -'!F26</f>
        <v>176.87821297429622</v>
      </c>
      <c r="H26" s="373">
        <v>24940</v>
      </c>
      <c r="I26" s="271">
        <f>H26/'- 3 -'!D26</f>
        <v>0.0009179541488895865</v>
      </c>
      <c r="J26" s="373">
        <f>H26/'- 7 -'!F26</f>
        <v>7.631578947368421</v>
      </c>
    </row>
    <row r="27" spans="1:10" ht="13.5" customHeight="1">
      <c r="A27" s="399" t="s">
        <v>354</v>
      </c>
      <c r="B27" s="374">
        <v>234286</v>
      </c>
      <c r="C27" s="270">
        <f>B27/'- 3 -'!D27</f>
        <v>0.00824119330323459</v>
      </c>
      <c r="D27" s="374">
        <f>B27/'- 7 -'!F27</f>
        <v>72.13238916256158</v>
      </c>
      <c r="E27" s="374">
        <v>611998</v>
      </c>
      <c r="F27" s="270">
        <f>E27/'- 3 -'!D27</f>
        <v>0.02152750834105735</v>
      </c>
      <c r="G27" s="374">
        <f>E27/'- 7 -'!F27</f>
        <v>188.42302955665025</v>
      </c>
      <c r="H27" s="374">
        <v>3370</v>
      </c>
      <c r="I27" s="270">
        <f>H27/'- 3 -'!D27</f>
        <v>0.00011854238593812932</v>
      </c>
      <c r="J27" s="374">
        <f>H27/'- 7 -'!F27</f>
        <v>1.0375615763546797</v>
      </c>
    </row>
    <row r="28" spans="1:10" ht="13.5" customHeight="1">
      <c r="A28" s="400" t="s">
        <v>355</v>
      </c>
      <c r="B28" s="373">
        <v>119066</v>
      </c>
      <c r="C28" s="271">
        <f>B28/'- 3 -'!D28</f>
        <v>0.0068800869253385815</v>
      </c>
      <c r="D28" s="373">
        <f>B28/'- 7 -'!F28</f>
        <v>58.494718742323755</v>
      </c>
      <c r="E28" s="373">
        <v>263673</v>
      </c>
      <c r="F28" s="271">
        <f>E28/'- 3 -'!D28</f>
        <v>0.015236030099816906</v>
      </c>
      <c r="G28" s="373">
        <f>E28/'- 7 -'!F28</f>
        <v>129.53721444362566</v>
      </c>
      <c r="H28" s="373">
        <v>0</v>
      </c>
      <c r="I28" s="271">
        <f>H28/'- 3 -'!D28</f>
        <v>0</v>
      </c>
      <c r="J28" s="373">
        <f>H28/'- 7 -'!F28</f>
        <v>0</v>
      </c>
    </row>
    <row r="29" spans="1:10" ht="13.5" customHeight="1">
      <c r="A29" s="399" t="s">
        <v>356</v>
      </c>
      <c r="B29" s="374">
        <v>1254378</v>
      </c>
      <c r="C29" s="270">
        <f>B29/'- 3 -'!D29</f>
        <v>0.01154488120450344</v>
      </c>
      <c r="D29" s="374">
        <f>B29/'- 7 -'!F29</f>
        <v>95.72481684981685</v>
      </c>
      <c r="E29" s="374">
        <v>2149140</v>
      </c>
      <c r="F29" s="270">
        <f>E29/'- 3 -'!D29</f>
        <v>0.019779975407609608</v>
      </c>
      <c r="G29" s="374">
        <f>E29/'- 7 -'!F29</f>
        <v>164.00641025641025</v>
      </c>
      <c r="H29" s="374">
        <v>0</v>
      </c>
      <c r="I29" s="270">
        <f>H29/'- 3 -'!D29</f>
        <v>0</v>
      </c>
      <c r="J29" s="374">
        <f>H29/'- 7 -'!F29</f>
        <v>0</v>
      </c>
    </row>
    <row r="30" spans="1:10" ht="13.5" customHeight="1">
      <c r="A30" s="400" t="s">
        <v>357</v>
      </c>
      <c r="B30" s="373">
        <v>90567</v>
      </c>
      <c r="C30" s="271">
        <f>B30/'- 3 -'!D30</f>
        <v>0.008832881840468014</v>
      </c>
      <c r="D30" s="373">
        <f>B30/'- 7 -'!F30</f>
        <v>70.97727272727273</v>
      </c>
      <c r="E30" s="373">
        <v>80634</v>
      </c>
      <c r="F30" s="271">
        <f>E30/'- 3 -'!D30</f>
        <v>0.007864129255957444</v>
      </c>
      <c r="G30" s="373">
        <f>E30/'- 7 -'!F30</f>
        <v>63.192789968652036</v>
      </c>
      <c r="H30" s="373">
        <v>1000</v>
      </c>
      <c r="I30" s="271">
        <f>H30/'- 3 -'!D30</f>
        <v>9.752870074605555E-05</v>
      </c>
      <c r="J30" s="373">
        <f>H30/'- 7 -'!F30</f>
        <v>0.7836990595611285</v>
      </c>
    </row>
    <row r="31" spans="1:10" ht="13.5" customHeight="1">
      <c r="A31" s="399" t="s">
        <v>358</v>
      </c>
      <c r="B31" s="374">
        <v>115213</v>
      </c>
      <c r="C31" s="270">
        <f>B31/'- 3 -'!D31</f>
        <v>0.004647177077804005</v>
      </c>
      <c r="D31" s="374">
        <f>B31/'- 7 -'!F31</f>
        <v>33.85829317033031</v>
      </c>
      <c r="E31" s="374">
        <v>407134</v>
      </c>
      <c r="F31" s="270">
        <f>E31/'- 3 -'!D31</f>
        <v>0.016421964469240935</v>
      </c>
      <c r="G31" s="374">
        <f>E31/'- 7 -'!F31</f>
        <v>119.6467614905372</v>
      </c>
      <c r="H31" s="374">
        <v>51174</v>
      </c>
      <c r="I31" s="270">
        <f>H31/'- 3 -'!D31</f>
        <v>0.0020641302611644706</v>
      </c>
      <c r="J31" s="374">
        <f>H31/'- 7 -'!F31</f>
        <v>15.038791583401904</v>
      </c>
    </row>
    <row r="32" spans="1:10" ht="13.5" customHeight="1">
      <c r="A32" s="400" t="s">
        <v>359</v>
      </c>
      <c r="B32" s="373">
        <v>100000</v>
      </c>
      <c r="C32" s="271">
        <f>B32/'- 3 -'!D32</f>
        <v>0.005074077471826692</v>
      </c>
      <c r="D32" s="373">
        <f>B32/'- 7 -'!F32</f>
        <v>43.43105320304017</v>
      </c>
      <c r="E32" s="373">
        <v>190320</v>
      </c>
      <c r="F32" s="271">
        <f>E32/'- 3 -'!D32</f>
        <v>0.009656984244380561</v>
      </c>
      <c r="G32" s="373">
        <f>E32/'- 7 -'!F32</f>
        <v>82.65798045602605</v>
      </c>
      <c r="H32" s="373">
        <v>5650</v>
      </c>
      <c r="I32" s="271">
        <f>H32/'- 3 -'!D32</f>
        <v>0.0002866853771582081</v>
      </c>
      <c r="J32" s="373">
        <f>H32/'- 7 -'!F32</f>
        <v>2.45385450597177</v>
      </c>
    </row>
    <row r="33" spans="1:10" ht="13.5" customHeight="1">
      <c r="A33" s="399" t="s">
        <v>360</v>
      </c>
      <c r="B33" s="374">
        <v>117200</v>
      </c>
      <c r="C33" s="270">
        <f>B33/'- 3 -'!D33</f>
        <v>0.005414420282824923</v>
      </c>
      <c r="D33" s="374">
        <f>B33/'- 7 -'!F33</f>
        <v>49.31622133389438</v>
      </c>
      <c r="E33" s="374">
        <v>189600</v>
      </c>
      <c r="F33" s="270">
        <f>E33/'- 3 -'!D33</f>
        <v>0.008759164553102435</v>
      </c>
      <c r="G33" s="374">
        <f>E33/'- 7 -'!F33</f>
        <v>79.7811908268462</v>
      </c>
      <c r="H33" s="374">
        <v>0</v>
      </c>
      <c r="I33" s="270">
        <f>H33/'- 3 -'!D33</f>
        <v>0</v>
      </c>
      <c r="J33" s="374">
        <f>H33/'- 7 -'!F33</f>
        <v>0</v>
      </c>
    </row>
    <row r="34" spans="1:10" ht="13.5" customHeight="1">
      <c r="A34" s="400" t="s">
        <v>361</v>
      </c>
      <c r="B34" s="373">
        <v>107739</v>
      </c>
      <c r="C34" s="271">
        <f>B34/'- 3 -'!D34</f>
        <v>0.0059979771253044385</v>
      </c>
      <c r="D34" s="373">
        <f>B34/'- 7 -'!F34</f>
        <v>48.76171079429735</v>
      </c>
      <c r="E34" s="373">
        <v>305140</v>
      </c>
      <c r="F34" s="271">
        <f>E34/'- 3 -'!D34</f>
        <v>0.016987560122289944</v>
      </c>
      <c r="G34" s="373">
        <f>E34/'- 7 -'!F34</f>
        <v>138.10364335822584</v>
      </c>
      <c r="H34" s="373">
        <v>0</v>
      </c>
      <c r="I34" s="271">
        <f>H34/'- 3 -'!D34</f>
        <v>0</v>
      </c>
      <c r="J34" s="373">
        <f>H34/'- 7 -'!F34</f>
        <v>0</v>
      </c>
    </row>
    <row r="35" spans="1:10" ht="13.5" customHeight="1">
      <c r="A35" s="399" t="s">
        <v>362</v>
      </c>
      <c r="B35" s="374">
        <v>675215</v>
      </c>
      <c r="C35" s="270">
        <f>B35/'- 3 -'!D35</f>
        <v>0.005181143389715382</v>
      </c>
      <c r="D35" s="374">
        <f>B35/'- 7 -'!F35</f>
        <v>38.75756966966105</v>
      </c>
      <c r="E35" s="374">
        <v>1830000</v>
      </c>
      <c r="F35" s="270">
        <f>E35/'- 3 -'!D35</f>
        <v>0.014042182716881513</v>
      </c>
      <c r="G35" s="374">
        <f>E35/'- 7 -'!F35</f>
        <v>105.04261975145653</v>
      </c>
      <c r="H35" s="374">
        <v>36000</v>
      </c>
      <c r="I35" s="270">
        <f>H35/'- 3 -'!D35</f>
        <v>0.00027623966000422647</v>
      </c>
      <c r="J35" s="374">
        <f>H35/'- 7 -'!F35</f>
        <v>2.066412191831932</v>
      </c>
    </row>
    <row r="36" spans="1:10" ht="13.5" customHeight="1">
      <c r="A36" s="400" t="s">
        <v>363</v>
      </c>
      <c r="B36" s="373">
        <v>70000</v>
      </c>
      <c r="C36" s="271">
        <f>B36/'- 3 -'!D36</f>
        <v>0.004209159130267462</v>
      </c>
      <c r="D36" s="373">
        <f>B36/'- 7 -'!F36</f>
        <v>33.98883224083515</v>
      </c>
      <c r="E36" s="373">
        <v>251500</v>
      </c>
      <c r="F36" s="271">
        <f>E36/'- 3 -'!D36</f>
        <v>0.01512290744660381</v>
      </c>
      <c r="G36" s="373">
        <f>E36/'- 7 -'!F36</f>
        <v>122.11701869385773</v>
      </c>
      <c r="H36" s="373">
        <v>0</v>
      </c>
      <c r="I36" s="271">
        <f>H36/'- 3 -'!D36</f>
        <v>0</v>
      </c>
      <c r="J36" s="373">
        <f>H36/'- 7 -'!F36</f>
        <v>0</v>
      </c>
    </row>
    <row r="37" spans="1:10" ht="13.5" customHeight="1">
      <c r="A37" s="399" t="s">
        <v>364</v>
      </c>
      <c r="B37" s="374">
        <v>145975</v>
      </c>
      <c r="C37" s="270">
        <f>B37/'- 3 -'!D37</f>
        <v>0.005711922965675012</v>
      </c>
      <c r="D37" s="374">
        <f>B37/'- 7 -'!F37</f>
        <v>45.09576768612913</v>
      </c>
      <c r="E37" s="374">
        <v>322790</v>
      </c>
      <c r="F37" s="270">
        <f>E37/'- 3 -'!D37</f>
        <v>0.012630598486660297</v>
      </c>
      <c r="G37" s="374">
        <f>E37/'- 7 -'!F37</f>
        <v>99.71887550200803</v>
      </c>
      <c r="H37" s="374">
        <v>0</v>
      </c>
      <c r="I37" s="270">
        <f>H37/'- 3 -'!D37</f>
        <v>0</v>
      </c>
      <c r="J37" s="374">
        <f>H37/'- 7 -'!F37</f>
        <v>0</v>
      </c>
    </row>
    <row r="38" spans="1:10" ht="13.5" customHeight="1">
      <c r="A38" s="400" t="s">
        <v>365</v>
      </c>
      <c r="B38" s="373">
        <v>426981</v>
      </c>
      <c r="C38" s="271">
        <f>B38/'- 3 -'!D38</f>
        <v>0.006400691845140737</v>
      </c>
      <c r="D38" s="373">
        <f>B38/'- 7 -'!F38</f>
        <v>49.84020077039804</v>
      </c>
      <c r="E38" s="373">
        <v>1354997</v>
      </c>
      <c r="F38" s="271">
        <f>E38/'- 3 -'!D38</f>
        <v>0.020312187774374418</v>
      </c>
      <c r="G38" s="373">
        <f>E38/'- 7 -'!F38</f>
        <v>158.16470176257732</v>
      </c>
      <c r="H38" s="373">
        <v>0</v>
      </c>
      <c r="I38" s="271">
        <f>H38/'- 3 -'!D38</f>
        <v>0</v>
      </c>
      <c r="J38" s="373">
        <f>H38/'- 7 -'!F38</f>
        <v>0</v>
      </c>
    </row>
    <row r="39" spans="1:10" ht="13.5" customHeight="1">
      <c r="A39" s="399" t="s">
        <v>366</v>
      </c>
      <c r="B39" s="374">
        <v>129700</v>
      </c>
      <c r="C39" s="270">
        <f>B39/'- 3 -'!D39</f>
        <v>0.008450007941834758</v>
      </c>
      <c r="D39" s="374">
        <f>B39/'- 7 -'!F39</f>
        <v>73.63042861197843</v>
      </c>
      <c r="E39" s="374">
        <v>161285</v>
      </c>
      <c r="F39" s="270">
        <f>E39/'- 3 -'!D39</f>
        <v>0.01050778358441649</v>
      </c>
      <c r="G39" s="374">
        <f>E39/'- 7 -'!F39</f>
        <v>91.56116945784842</v>
      </c>
      <c r="H39" s="374">
        <v>0</v>
      </c>
      <c r="I39" s="270">
        <f>H39/'- 3 -'!D39</f>
        <v>0</v>
      </c>
      <c r="J39" s="374">
        <f>H39/'- 7 -'!F39</f>
        <v>0</v>
      </c>
    </row>
    <row r="40" spans="1:10" ht="13.5" customHeight="1">
      <c r="A40" s="400" t="s">
        <v>367</v>
      </c>
      <c r="B40" s="373">
        <v>822595</v>
      </c>
      <c r="C40" s="271">
        <f>B40/'- 3 -'!D40</f>
        <v>0.011717715521332859</v>
      </c>
      <c r="D40" s="373">
        <f>B40/'- 7 -'!F40</f>
        <v>93.72187244359678</v>
      </c>
      <c r="E40" s="373">
        <v>519685</v>
      </c>
      <c r="F40" s="271">
        <f>E40/'- 3 -'!D40</f>
        <v>0.0074028179003080095</v>
      </c>
      <c r="G40" s="373">
        <f>E40/'- 7 -'!F40</f>
        <v>59.21000161786856</v>
      </c>
      <c r="H40" s="373">
        <v>50000</v>
      </c>
      <c r="I40" s="271">
        <f>H40/'- 3 -'!D40</f>
        <v>0.0007122408670933363</v>
      </c>
      <c r="J40" s="373">
        <f>H40/'- 7 -'!F40</f>
        <v>5.696720284197982</v>
      </c>
    </row>
    <row r="41" spans="1:10" ht="13.5" customHeight="1">
      <c r="A41" s="399" t="s">
        <v>368</v>
      </c>
      <c r="B41" s="374">
        <v>165722</v>
      </c>
      <c r="C41" s="270">
        <f>B41/'- 3 -'!D41</f>
        <v>0.004023905869322296</v>
      </c>
      <c r="D41" s="374">
        <f>B41/'- 7 -'!F41</f>
        <v>36.136659994156105</v>
      </c>
      <c r="E41" s="374">
        <v>750669</v>
      </c>
      <c r="F41" s="270">
        <f>E41/'- 3 -'!D41</f>
        <v>0.018227039228456685</v>
      </c>
      <c r="G41" s="374">
        <f>E41/'- 7 -'!F41</f>
        <v>163.68780500569127</v>
      </c>
      <c r="H41" s="374">
        <v>1687</v>
      </c>
      <c r="I41" s="270">
        <f>H41/'- 3 -'!D41</f>
        <v>4.0962148667930104E-05</v>
      </c>
      <c r="J41" s="374">
        <f>H41/'- 7 -'!F41</f>
        <v>0.36786030466770464</v>
      </c>
    </row>
    <row r="42" spans="1:10" ht="13.5" customHeight="1">
      <c r="A42" s="400" t="s">
        <v>369</v>
      </c>
      <c r="B42" s="373">
        <v>74922</v>
      </c>
      <c r="C42" s="271">
        <f>B42/'- 3 -'!D42</f>
        <v>0.004820192386937113</v>
      </c>
      <c r="D42" s="373">
        <f>B42/'- 7 -'!F42</f>
        <v>41.05315068493151</v>
      </c>
      <c r="E42" s="373">
        <v>146465</v>
      </c>
      <c r="F42" s="271">
        <f>E42/'- 3 -'!D42</f>
        <v>0.009422992952040044</v>
      </c>
      <c r="G42" s="373">
        <f>E42/'- 7 -'!F42</f>
        <v>80.25479452054795</v>
      </c>
      <c r="H42" s="373">
        <v>0</v>
      </c>
      <c r="I42" s="271">
        <f>H42/'- 3 -'!D42</f>
        <v>0</v>
      </c>
      <c r="J42" s="373">
        <f>H42/'- 7 -'!F42</f>
        <v>0</v>
      </c>
    </row>
    <row r="43" spans="1:10" ht="13.5" customHeight="1">
      <c r="A43" s="399" t="s">
        <v>370</v>
      </c>
      <c r="B43" s="374">
        <v>48284</v>
      </c>
      <c r="C43" s="270">
        <f>B43/'- 3 -'!D43</f>
        <v>0.005271991708765587</v>
      </c>
      <c r="D43" s="374">
        <f>B43/'- 7 -'!F43</f>
        <v>41.16283034953112</v>
      </c>
      <c r="E43" s="374">
        <v>157006</v>
      </c>
      <c r="F43" s="270">
        <f>E43/'- 3 -'!D43</f>
        <v>0.017143035585834847</v>
      </c>
      <c r="G43" s="374">
        <f>E43/'- 7 -'!F43</f>
        <v>133.84995737425405</v>
      </c>
      <c r="H43" s="374">
        <v>0</v>
      </c>
      <c r="I43" s="270">
        <f>H43/'- 3 -'!D43</f>
        <v>0</v>
      </c>
      <c r="J43" s="374">
        <f>H43/'- 7 -'!F43</f>
        <v>0</v>
      </c>
    </row>
    <row r="44" spans="1:10" ht="13.5" customHeight="1">
      <c r="A44" s="400" t="s">
        <v>371</v>
      </c>
      <c r="B44" s="373">
        <v>27388</v>
      </c>
      <c r="C44" s="271">
        <f>B44/'- 3 -'!D44</f>
        <v>0.003862847748679639</v>
      </c>
      <c r="D44" s="373">
        <f>B44/'- 7 -'!F44</f>
        <v>34.00124146492862</v>
      </c>
      <c r="E44" s="373">
        <v>93656</v>
      </c>
      <c r="F44" s="271">
        <f>E44/'- 3 -'!D44</f>
        <v>0.013209393484385141</v>
      </c>
      <c r="G44" s="373">
        <f>E44/'- 7 -'!F44</f>
        <v>116.27063935443823</v>
      </c>
      <c r="H44" s="373">
        <v>0</v>
      </c>
      <c r="I44" s="271">
        <f>H44/'- 3 -'!D44</f>
        <v>0</v>
      </c>
      <c r="J44" s="373">
        <f>H44/'- 7 -'!F44</f>
        <v>0</v>
      </c>
    </row>
    <row r="45" spans="1:10" ht="13.5" customHeight="1">
      <c r="A45" s="399" t="s">
        <v>372</v>
      </c>
      <c r="B45" s="374">
        <v>70678</v>
      </c>
      <c r="C45" s="270">
        <f>B45/'- 3 -'!D45</f>
        <v>0.006674528125933438</v>
      </c>
      <c r="D45" s="374">
        <f>B45/'- 7 -'!F45</f>
        <v>49.28730822873082</v>
      </c>
      <c r="E45" s="374">
        <v>204461</v>
      </c>
      <c r="F45" s="270">
        <f>E45/'- 3 -'!D45</f>
        <v>0.019308422637263033</v>
      </c>
      <c r="G45" s="374">
        <f>E45/'- 7 -'!F45</f>
        <v>142.58089260808927</v>
      </c>
      <c r="H45" s="374">
        <v>0</v>
      </c>
      <c r="I45" s="270">
        <f>H45/'- 3 -'!D45</f>
        <v>0</v>
      </c>
      <c r="J45" s="374">
        <f>H45/'- 7 -'!F45</f>
        <v>0</v>
      </c>
    </row>
    <row r="46" spans="1:10" ht="13.5" customHeight="1">
      <c r="A46" s="400" t="s">
        <v>373</v>
      </c>
      <c r="B46" s="373">
        <v>2247000</v>
      </c>
      <c r="C46" s="271">
        <f>B46/'- 3 -'!D46</f>
        <v>0.008346817511155093</v>
      </c>
      <c r="D46" s="373">
        <f>B46/'- 7 -'!F46</f>
        <v>71.69064862967808</v>
      </c>
      <c r="E46" s="373">
        <v>4410600</v>
      </c>
      <c r="F46" s="271">
        <f>E46/'- 3 -'!D46</f>
        <v>0.016383833250868115</v>
      </c>
      <c r="G46" s="373">
        <f>E46/'- 7 -'!F46</f>
        <v>140.72041604185944</v>
      </c>
      <c r="H46" s="373">
        <v>149200</v>
      </c>
      <c r="I46" s="271">
        <f>H46/'- 3 -'!D46</f>
        <v>0.000554225711021068</v>
      </c>
      <c r="J46" s="373">
        <f>H46/'- 7 -'!F46</f>
        <v>4.760233544970169</v>
      </c>
    </row>
    <row r="47" spans="1:10" ht="13.5" customHeight="1">
      <c r="A47" s="399" t="s">
        <v>377</v>
      </c>
      <c r="B47" s="374">
        <v>112535</v>
      </c>
      <c r="C47" s="270">
        <f>B47/'- 3 -'!D47</f>
        <v>0.019587798977852306</v>
      </c>
      <c r="D47" s="374">
        <f>B47/'- 7 -'!F47</f>
        <v>174.20278637770897</v>
      </c>
      <c r="E47" s="374">
        <v>460814</v>
      </c>
      <c r="F47" s="270">
        <f>E47/'- 3 -'!D47</f>
        <v>0.08020910826125234</v>
      </c>
      <c r="G47" s="374">
        <f>E47/'- 7 -'!F47</f>
        <v>713.3343653250774</v>
      </c>
      <c r="H47" s="374">
        <v>0</v>
      </c>
      <c r="I47" s="270">
        <f>H47/'- 3 -'!D47</f>
        <v>0</v>
      </c>
      <c r="J47" s="374">
        <f>H47/'- 7 -'!F47</f>
        <v>0</v>
      </c>
    </row>
    <row r="48" spans="1:10" ht="4.5" customHeight="1">
      <c r="A48" s="401"/>
      <c r="B48" s="312"/>
      <c r="C48" s="159"/>
      <c r="D48" s="312"/>
      <c r="E48" s="312"/>
      <c r="F48" s="159"/>
      <c r="G48" s="312"/>
      <c r="H48" s="312"/>
      <c r="I48" s="159"/>
      <c r="J48" s="312"/>
    </row>
    <row r="49" spans="1:10" ht="13.5" customHeight="1">
      <c r="A49" s="395" t="s">
        <v>374</v>
      </c>
      <c r="B49" s="375">
        <f>SUM(B11:B47)</f>
        <v>11951668</v>
      </c>
      <c r="C49" s="79">
        <f>B49/'- 3 -'!D49</f>
        <v>0.008178739909647155</v>
      </c>
      <c r="D49" s="375">
        <f>B49/'- 7 -'!F49</f>
        <v>67.06663854937206</v>
      </c>
      <c r="E49" s="375">
        <f>SUM(E11:E47)</f>
        <v>23457426</v>
      </c>
      <c r="F49" s="79">
        <f>E49/'- 3 -'!D49</f>
        <v>0.016052335640832294</v>
      </c>
      <c r="G49" s="375">
        <f>E49/'- 7 -'!F49</f>
        <v>131.63105859706295</v>
      </c>
      <c r="H49" s="375">
        <f>SUM(H11:H47)</f>
        <v>546837</v>
      </c>
      <c r="I49" s="79">
        <f>H49/'- 3 -'!D49</f>
        <v>0.000374210327459876</v>
      </c>
      <c r="J49" s="375">
        <f>H49/'- 7 -'!F49</f>
        <v>3.0685691256168566</v>
      </c>
    </row>
    <row r="50" spans="1:10" ht="4.5" customHeight="1">
      <c r="A50" s="401" t="s">
        <v>21</v>
      </c>
      <c r="B50" s="312"/>
      <c r="C50" s="159"/>
      <c r="D50" s="312"/>
      <c r="E50" s="312"/>
      <c r="F50" s="159"/>
      <c r="G50" s="9"/>
      <c r="H50" s="312"/>
      <c r="I50" s="159"/>
      <c r="J50" s="312"/>
    </row>
    <row r="51" spans="1:10" ht="13.5" customHeight="1">
      <c r="A51" s="400" t="s">
        <v>375</v>
      </c>
      <c r="B51" s="373">
        <v>6000</v>
      </c>
      <c r="C51" s="271">
        <f>B51/'- 3 -'!D51</f>
        <v>0.004104433198297481</v>
      </c>
      <c r="D51" s="373">
        <f>B51/'- 7 -'!F51</f>
        <v>42.25352112676056</v>
      </c>
      <c r="E51" s="373">
        <v>20200</v>
      </c>
      <c r="F51" s="271">
        <f>E51/'- 3 -'!D51</f>
        <v>0.013818258434268186</v>
      </c>
      <c r="G51" s="8">
        <f>E51/'- 7 -'!F51</f>
        <v>142.25352112676057</v>
      </c>
      <c r="H51" s="373">
        <v>0</v>
      </c>
      <c r="I51" s="271">
        <f>H51/'- 3 -'!D51</f>
        <v>0</v>
      </c>
      <c r="J51" s="373">
        <f>H51/'- 7 -'!F51</f>
        <v>0</v>
      </c>
    </row>
    <row r="52" spans="1:10" ht="13.5" customHeight="1">
      <c r="A52" s="399" t="s">
        <v>376</v>
      </c>
      <c r="B52" s="374">
        <v>700</v>
      </c>
      <c r="C52" s="270">
        <f>B52/'- 3 -'!D52</f>
        <v>0.00028396241148993047</v>
      </c>
      <c r="D52" s="374">
        <f>B52/'- 7 -'!F52</f>
        <v>2.928870292887029</v>
      </c>
      <c r="E52" s="374">
        <v>95035</v>
      </c>
      <c r="F52" s="270">
        <f>E52/'- 3 -'!D52</f>
        <v>0.038551953965636494</v>
      </c>
      <c r="G52" s="7">
        <f>E52/'- 7 -'!F52</f>
        <v>397.63598326359835</v>
      </c>
      <c r="H52" s="374">
        <v>0</v>
      </c>
      <c r="I52" s="270">
        <f>H52/'- 3 -'!D52</f>
        <v>0</v>
      </c>
      <c r="J52" s="374">
        <f>H52/'- 7 -'!F52</f>
        <v>0</v>
      </c>
    </row>
    <row r="53" ht="49.5" customHeight="1"/>
    <row r="54" ht="15" customHeight="1">
      <c r="A54" s="3"/>
    </row>
    <row r="55" ht="14.25" customHeight="1">
      <c r="A55" s="3"/>
    </row>
    <row r="56" ht="14.25" customHeight="1">
      <c r="A56" s="3"/>
    </row>
    <row r="57" ht="14.25" customHeight="1">
      <c r="A57" s="3"/>
    </row>
    <row r="58" ht="14.25" customHeight="1">
      <c r="A58" s="3"/>
    </row>
    <row r="59" ht="14.25" customHeight="1"/>
    <row r="60" ht="14.25"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Roman,Bold"&amp;11&amp;A</oddHeader>
  </headerFooter>
</worksheet>
</file>

<file path=xl/worksheets/sheet25.xml><?xml version="1.0" encoding="utf-8"?>
<worksheet xmlns="http://schemas.openxmlformats.org/spreadsheetml/2006/main" xmlns:r="http://schemas.openxmlformats.org/officeDocument/2006/relationships">
  <sheetPr codeName="Sheet26">
    <pageSetUpPr fitToPage="1"/>
  </sheetPr>
  <dimension ref="A1:H58"/>
  <sheetViews>
    <sheetView showGridLines="0" showZeros="0" workbookViewId="0" topLeftCell="A1">
      <selection activeCell="A1" sqref="A1"/>
    </sheetView>
  </sheetViews>
  <sheetFormatPr defaultColWidth="15.83203125" defaultRowHeight="12"/>
  <cols>
    <col min="1" max="1" width="35.83203125" style="66" customWidth="1"/>
    <col min="2" max="2" width="16.83203125" style="66" customWidth="1"/>
    <col min="3" max="3" width="7.83203125" style="66" customWidth="1"/>
    <col min="4" max="4" width="9.83203125" style="66" customWidth="1"/>
    <col min="5" max="5" width="16.83203125" style="66" customWidth="1"/>
    <col min="6" max="6" width="7.83203125" style="66" customWidth="1"/>
    <col min="7" max="7" width="9.83203125" style="66" customWidth="1"/>
    <col min="8" max="8" width="27.83203125" style="66" customWidth="1"/>
    <col min="9" max="16384" width="15.83203125" style="66" customWidth="1"/>
  </cols>
  <sheetData>
    <row r="1" spans="1:7" ht="6.75" customHeight="1">
      <c r="A1" s="11"/>
      <c r="B1" s="12"/>
      <c r="C1" s="12"/>
      <c r="D1" s="12"/>
      <c r="E1" s="12"/>
      <c r="F1" s="12"/>
      <c r="G1" s="12"/>
    </row>
    <row r="2" spans="1:8" ht="15.75" customHeight="1">
      <c r="A2" s="328"/>
      <c r="B2" s="521" t="s">
        <v>18</v>
      </c>
      <c r="C2" s="15"/>
      <c r="D2" s="14"/>
      <c r="E2" s="14"/>
      <c r="F2" s="14"/>
      <c r="G2" s="333"/>
      <c r="H2" s="333" t="s">
        <v>310</v>
      </c>
    </row>
    <row r="3" spans="1:8" ht="15.75" customHeight="1">
      <c r="A3" s="329"/>
      <c r="B3" s="523" t="s">
        <v>564</v>
      </c>
      <c r="C3" s="18"/>
      <c r="D3" s="4"/>
      <c r="E3" s="4"/>
      <c r="F3" s="18"/>
      <c r="G3" s="316"/>
      <c r="H3" s="316"/>
    </row>
    <row r="4" spans="1:7" ht="15.75" customHeight="1">
      <c r="A4" s="9"/>
      <c r="B4" s="12"/>
      <c r="C4" s="12"/>
      <c r="D4" s="12"/>
      <c r="E4" s="12"/>
      <c r="F4" s="12"/>
      <c r="G4" s="12"/>
    </row>
    <row r="5" spans="1:7" ht="15.75" customHeight="1">
      <c r="A5" s="9"/>
      <c r="B5" s="261" t="s">
        <v>234</v>
      </c>
      <c r="C5" s="20"/>
      <c r="D5" s="21"/>
      <c r="E5" s="21"/>
      <c r="F5" s="21"/>
      <c r="G5" s="22"/>
    </row>
    <row r="6" spans="1:7" ht="15.75" customHeight="1">
      <c r="A6" s="9"/>
      <c r="B6" s="23" t="s">
        <v>21</v>
      </c>
      <c r="C6" s="24"/>
      <c r="D6" s="25"/>
      <c r="E6" s="283"/>
      <c r="F6" s="284"/>
      <c r="G6" s="285"/>
    </row>
    <row r="7" spans="1:7" ht="15.75" customHeight="1">
      <c r="A7" s="9"/>
      <c r="B7" s="28" t="s">
        <v>74</v>
      </c>
      <c r="C7" s="29"/>
      <c r="D7" s="30"/>
      <c r="E7" s="28" t="s">
        <v>75</v>
      </c>
      <c r="F7" s="29"/>
      <c r="G7" s="30"/>
    </row>
    <row r="8" spans="1:7" ht="15.75" customHeight="1">
      <c r="A8" s="303"/>
      <c r="B8" s="35"/>
      <c r="C8" s="36"/>
      <c r="D8" s="37" t="s">
        <v>93</v>
      </c>
      <c r="E8" s="77"/>
      <c r="F8" s="36"/>
      <c r="G8" s="37" t="s">
        <v>93</v>
      </c>
    </row>
    <row r="9" spans="1:7" ht="15.75" customHeight="1">
      <c r="A9" s="304" t="s">
        <v>118</v>
      </c>
      <c r="B9" s="40" t="s">
        <v>119</v>
      </c>
      <c r="C9" s="40" t="s">
        <v>120</v>
      </c>
      <c r="D9" s="40" t="s">
        <v>121</v>
      </c>
      <c r="E9" s="78" t="s">
        <v>119</v>
      </c>
      <c r="F9" s="40" t="s">
        <v>120</v>
      </c>
      <c r="G9" s="40" t="s">
        <v>121</v>
      </c>
    </row>
    <row r="10" spans="1:7" ht="4.5" customHeight="1">
      <c r="A10" s="61"/>
      <c r="B10" s="73"/>
      <c r="C10" s="73"/>
      <c r="D10" s="73"/>
      <c r="E10" s="73"/>
      <c r="F10" s="73"/>
      <c r="G10" s="73"/>
    </row>
    <row r="11" spans="1:7" ht="13.5" customHeight="1">
      <c r="A11" s="399" t="s">
        <v>339</v>
      </c>
      <c r="B11" s="374">
        <v>0</v>
      </c>
      <c r="C11" s="270">
        <f>B11/'- 3 -'!D11</f>
        <v>0</v>
      </c>
      <c r="D11" s="374">
        <f>B11/'- 7 -'!F11</f>
        <v>0</v>
      </c>
      <c r="E11" s="374">
        <v>16837</v>
      </c>
      <c r="F11" s="270">
        <f>E11/'- 3 -'!D11</f>
        <v>0.0014535671748842377</v>
      </c>
      <c r="G11" s="374">
        <f>E11/'- 7 -'!F11</f>
        <v>10.897734627831715</v>
      </c>
    </row>
    <row r="12" spans="1:7" ht="13.5" customHeight="1">
      <c r="A12" s="400" t="s">
        <v>340</v>
      </c>
      <c r="B12" s="373">
        <v>35951</v>
      </c>
      <c r="C12" s="271">
        <f>B12/'- 3 -'!D12</f>
        <v>0.0017922282470546084</v>
      </c>
      <c r="D12" s="373">
        <f>B12/'- 7 -'!F12</f>
        <v>15.791531230782747</v>
      </c>
      <c r="E12" s="373">
        <v>16100</v>
      </c>
      <c r="F12" s="271">
        <f>E12/'- 3 -'!D12</f>
        <v>0.0008026167499535255</v>
      </c>
      <c r="G12" s="373">
        <f>E12/'- 7 -'!F12</f>
        <v>7.071949398225424</v>
      </c>
    </row>
    <row r="13" spans="1:7" ht="13.5" customHeight="1">
      <c r="A13" s="399" t="s">
        <v>341</v>
      </c>
      <c r="B13" s="374">
        <v>11000</v>
      </c>
      <c r="C13" s="270">
        <f>B13/'- 3 -'!D13</f>
        <v>0.00022344099126548852</v>
      </c>
      <c r="D13" s="374">
        <f>B13/'- 7 -'!F13</f>
        <v>1.5473343648895765</v>
      </c>
      <c r="E13" s="374">
        <v>24100</v>
      </c>
      <c r="F13" s="270">
        <f>E13/'- 3 -'!D13</f>
        <v>0.0004895388990452976</v>
      </c>
      <c r="G13" s="374">
        <f>E13/'- 7 -'!F13</f>
        <v>3.3900689267126176</v>
      </c>
    </row>
    <row r="14" spans="1:7" ht="13.5" customHeight="1">
      <c r="A14" s="400" t="s">
        <v>378</v>
      </c>
      <c r="B14" s="373">
        <v>0</v>
      </c>
      <c r="C14" s="271">
        <f>B14/'- 3 -'!D14</f>
        <v>0</v>
      </c>
      <c r="D14" s="373">
        <f>B14/'- 7 -'!F14</f>
        <v>0</v>
      </c>
      <c r="E14" s="373">
        <v>38000</v>
      </c>
      <c r="F14" s="271">
        <f>E14/'- 3 -'!D14</f>
        <v>0.0008539701781478425</v>
      </c>
      <c r="G14" s="373">
        <f>E14/'- 7 -'!F14</f>
        <v>8.747697974217312</v>
      </c>
    </row>
    <row r="15" spans="1:7" ht="13.5" customHeight="1">
      <c r="A15" s="399" t="s">
        <v>342</v>
      </c>
      <c r="B15" s="374">
        <v>0</v>
      </c>
      <c r="C15" s="270">
        <f>B15/'- 3 -'!D15</f>
        <v>0</v>
      </c>
      <c r="D15" s="374">
        <f>B15/'- 7 -'!F15</f>
        <v>0</v>
      </c>
      <c r="E15" s="374">
        <v>7000</v>
      </c>
      <c r="F15" s="270">
        <f>E15/'- 3 -'!D15</f>
        <v>0.0005187145157588805</v>
      </c>
      <c r="G15" s="374">
        <f>E15/'- 7 -'!F15</f>
        <v>4.277421326000611</v>
      </c>
    </row>
    <row r="16" spans="1:7" ht="13.5" customHeight="1">
      <c r="A16" s="400" t="s">
        <v>343</v>
      </c>
      <c r="B16" s="373">
        <v>25394</v>
      </c>
      <c r="C16" s="271">
        <f>B16/'- 3 -'!D16</f>
        <v>0.0023174645328178953</v>
      </c>
      <c r="D16" s="373">
        <f>B16/'- 7 -'!F16</f>
        <v>18.549306062819575</v>
      </c>
      <c r="E16" s="373">
        <v>68413</v>
      </c>
      <c r="F16" s="271">
        <f>E16/'- 3 -'!D16</f>
        <v>0.006243392182549841</v>
      </c>
      <c r="G16" s="373">
        <f>E16/'- 7 -'!F16</f>
        <v>49.972972972972975</v>
      </c>
    </row>
    <row r="17" spans="1:7" ht="13.5" customHeight="1">
      <c r="A17" s="399" t="s">
        <v>344</v>
      </c>
      <c r="B17" s="374">
        <v>0</v>
      </c>
      <c r="C17" s="270">
        <f>B17/'- 3 -'!D17</f>
        <v>0</v>
      </c>
      <c r="D17" s="374">
        <f>B17/'- 7 -'!F17</f>
        <v>0</v>
      </c>
      <c r="E17" s="374">
        <v>3900</v>
      </c>
      <c r="F17" s="270">
        <f>E17/'- 3 -'!D17</f>
        <v>0.0003025775182266102</v>
      </c>
      <c r="G17" s="374">
        <f>E17/'- 7 -'!F17</f>
        <v>2.5316455696202533</v>
      </c>
    </row>
    <row r="18" spans="1:7" ht="13.5" customHeight="1">
      <c r="A18" s="400" t="s">
        <v>345</v>
      </c>
      <c r="B18" s="373">
        <v>704740</v>
      </c>
      <c r="C18" s="271">
        <f>B18/'- 3 -'!D18</f>
        <v>0.008875475022541318</v>
      </c>
      <c r="D18" s="373">
        <f>B18/'- 7 -'!F18</f>
        <v>116.73678979625642</v>
      </c>
      <c r="E18" s="373">
        <v>50300</v>
      </c>
      <c r="F18" s="271">
        <f>E18/'- 3 -'!D18</f>
        <v>0.0006334767341627101</v>
      </c>
      <c r="G18" s="373">
        <f>E18/'- 7 -'!F18</f>
        <v>8.331952956766607</v>
      </c>
    </row>
    <row r="19" spans="1:7" ht="13.5" customHeight="1">
      <c r="A19" s="399" t="s">
        <v>346</v>
      </c>
      <c r="B19" s="374">
        <v>0</v>
      </c>
      <c r="C19" s="270">
        <f>B19/'- 3 -'!D19</f>
        <v>0</v>
      </c>
      <c r="D19" s="374">
        <f>B19/'- 7 -'!F19</f>
        <v>0</v>
      </c>
      <c r="E19" s="374">
        <v>26800</v>
      </c>
      <c r="F19" s="270">
        <f>E19/'- 3 -'!D19</f>
        <v>0.0013686894415568332</v>
      </c>
      <c r="G19" s="374">
        <f>E19/'- 7 -'!F19</f>
        <v>8.78688524590164</v>
      </c>
    </row>
    <row r="20" spans="1:7" ht="13.5" customHeight="1">
      <c r="A20" s="400" t="s">
        <v>347</v>
      </c>
      <c r="B20" s="373">
        <v>136450</v>
      </c>
      <c r="C20" s="271">
        <f>B20/'- 3 -'!D20</f>
        <v>0.0035116268691724557</v>
      </c>
      <c r="D20" s="373">
        <f>B20/'- 7 -'!F20</f>
        <v>21.07987023018693</v>
      </c>
      <c r="E20" s="373">
        <v>78070</v>
      </c>
      <c r="F20" s="271">
        <f>E20/'- 3 -'!D20</f>
        <v>0.0020091807231681466</v>
      </c>
      <c r="G20" s="373">
        <f>E20/'- 7 -'!F20</f>
        <v>12.060868221844585</v>
      </c>
    </row>
    <row r="21" spans="1:7" ht="13.5" customHeight="1">
      <c r="A21" s="399" t="s">
        <v>348</v>
      </c>
      <c r="B21" s="374">
        <v>28000</v>
      </c>
      <c r="C21" s="270">
        <f>B21/'- 3 -'!D21</f>
        <v>0.0011200918475314976</v>
      </c>
      <c r="D21" s="374">
        <f>B21/'- 7 -'!F21</f>
        <v>8.460492521528932</v>
      </c>
      <c r="E21" s="374">
        <v>30999</v>
      </c>
      <c r="F21" s="270">
        <f>E21/'- 3 -'!D21</f>
        <v>0.0012400616850581747</v>
      </c>
      <c r="G21" s="374">
        <f>E21/'- 7 -'!F21</f>
        <v>9.36667170267412</v>
      </c>
    </row>
    <row r="22" spans="1:7" ht="13.5" customHeight="1">
      <c r="A22" s="400" t="s">
        <v>349</v>
      </c>
      <c r="B22" s="373">
        <v>0</v>
      </c>
      <c r="C22" s="271">
        <f>B22/'- 3 -'!D22</f>
        <v>0</v>
      </c>
      <c r="D22" s="373">
        <f>B22/'- 7 -'!F22</f>
        <v>0</v>
      </c>
      <c r="E22" s="373">
        <v>2300</v>
      </c>
      <c r="F22" s="271">
        <f>E22/'- 3 -'!D22</f>
        <v>0.0001799176540364995</v>
      </c>
      <c r="G22" s="373">
        <f>E22/'- 7 -'!F22</f>
        <v>1.3337199188170483</v>
      </c>
    </row>
    <row r="23" spans="1:7" ht="13.5" customHeight="1">
      <c r="A23" s="399" t="s">
        <v>350</v>
      </c>
      <c r="B23" s="374">
        <v>0</v>
      </c>
      <c r="C23" s="270">
        <f>B23/'- 3 -'!D23</f>
        <v>0</v>
      </c>
      <c r="D23" s="374">
        <f>B23/'- 7 -'!F23</f>
        <v>0</v>
      </c>
      <c r="E23" s="374">
        <v>0</v>
      </c>
      <c r="F23" s="270">
        <f>E23/'- 3 -'!D23</f>
        <v>0</v>
      </c>
      <c r="G23" s="374">
        <f>E23/'- 7 -'!F23</f>
        <v>0</v>
      </c>
    </row>
    <row r="24" spans="1:7" ht="13.5" customHeight="1">
      <c r="A24" s="400" t="s">
        <v>351</v>
      </c>
      <c r="B24" s="373">
        <v>0</v>
      </c>
      <c r="C24" s="271">
        <f>B24/'- 3 -'!D24</f>
        <v>0</v>
      </c>
      <c r="D24" s="373">
        <f>B24/'- 7 -'!F24</f>
        <v>0</v>
      </c>
      <c r="E24" s="373">
        <v>18540</v>
      </c>
      <c r="F24" s="271">
        <f>E24/'- 3 -'!D24</f>
        <v>0.000508423192927817</v>
      </c>
      <c r="G24" s="373">
        <f>E24/'- 7 -'!F24</f>
        <v>4.029558791567051</v>
      </c>
    </row>
    <row r="25" spans="1:7" ht="13.5" customHeight="1">
      <c r="A25" s="399" t="s">
        <v>352</v>
      </c>
      <c r="B25" s="374">
        <v>0</v>
      </c>
      <c r="C25" s="270">
        <f>B25/'- 3 -'!D25</f>
        <v>0</v>
      </c>
      <c r="D25" s="374">
        <f>B25/'- 7 -'!F25</f>
        <v>0</v>
      </c>
      <c r="E25" s="374">
        <v>85050</v>
      </c>
      <c r="F25" s="270">
        <f>E25/'- 3 -'!D25</f>
        <v>0.0007307265146774991</v>
      </c>
      <c r="G25" s="374">
        <f>E25/'- 7 -'!F25</f>
        <v>5.665656330146887</v>
      </c>
    </row>
    <row r="26" spans="1:7" ht="13.5" customHeight="1">
      <c r="A26" s="400" t="s">
        <v>353</v>
      </c>
      <c r="B26" s="373">
        <v>144797</v>
      </c>
      <c r="C26" s="271">
        <f>B26/'- 3 -'!D26</f>
        <v>0.005329471006285704</v>
      </c>
      <c r="D26" s="373">
        <f>B26/'- 7 -'!F26</f>
        <v>44.307527539779684</v>
      </c>
      <c r="E26" s="373">
        <v>122315</v>
      </c>
      <c r="F26" s="271">
        <f>E26/'- 3 -'!D26</f>
        <v>0.004501987238228941</v>
      </c>
      <c r="G26" s="373">
        <f>E26/'- 7 -'!F26</f>
        <v>37.4280905752754</v>
      </c>
    </row>
    <row r="27" spans="1:7" ht="13.5" customHeight="1">
      <c r="A27" s="399" t="s">
        <v>354</v>
      </c>
      <c r="B27" s="374">
        <v>0</v>
      </c>
      <c r="C27" s="270">
        <f>B27/'- 3 -'!D27</f>
        <v>0</v>
      </c>
      <c r="D27" s="374">
        <f>B27/'- 7 -'!F27</f>
        <v>0</v>
      </c>
      <c r="E27" s="374">
        <v>26785</v>
      </c>
      <c r="F27" s="270">
        <f>E27/'- 3 -'!D27</f>
        <v>0.0009421833256239744</v>
      </c>
      <c r="G27" s="374">
        <f>E27/'- 7 -'!F27</f>
        <v>8.24661330049261</v>
      </c>
    </row>
    <row r="28" spans="1:7" ht="13.5" customHeight="1">
      <c r="A28" s="400" t="s">
        <v>355</v>
      </c>
      <c r="B28" s="373">
        <v>0</v>
      </c>
      <c r="C28" s="271">
        <f>B28/'- 3 -'!D28</f>
        <v>0</v>
      </c>
      <c r="D28" s="373">
        <f>B28/'- 7 -'!F28</f>
        <v>0</v>
      </c>
      <c r="E28" s="373">
        <v>10000</v>
      </c>
      <c r="F28" s="271">
        <f>E28/'- 3 -'!D28</f>
        <v>0.0005778380835283441</v>
      </c>
      <c r="G28" s="373">
        <f>E28/'- 7 -'!F28</f>
        <v>4.9127978383689515</v>
      </c>
    </row>
    <row r="29" spans="1:7" ht="13.5" customHeight="1">
      <c r="A29" s="399" t="s">
        <v>356</v>
      </c>
      <c r="B29" s="374">
        <v>0</v>
      </c>
      <c r="C29" s="270">
        <f>B29/'- 3 -'!D29</f>
        <v>0</v>
      </c>
      <c r="D29" s="374">
        <f>B29/'- 7 -'!F29</f>
        <v>0</v>
      </c>
      <c r="E29" s="374">
        <v>249368</v>
      </c>
      <c r="F29" s="270">
        <f>E29/'- 3 -'!D29</f>
        <v>0.0022951007879639263</v>
      </c>
      <c r="G29" s="374">
        <f>E29/'- 7 -'!F29</f>
        <v>19.02991452991453</v>
      </c>
    </row>
    <row r="30" spans="1:7" ht="13.5" customHeight="1">
      <c r="A30" s="400" t="s">
        <v>357</v>
      </c>
      <c r="B30" s="373">
        <v>0</v>
      </c>
      <c r="C30" s="271">
        <f>B30/'- 3 -'!D30</f>
        <v>0</v>
      </c>
      <c r="D30" s="373">
        <f>B30/'- 7 -'!F30</f>
        <v>0</v>
      </c>
      <c r="E30" s="373">
        <v>4250</v>
      </c>
      <c r="F30" s="271">
        <f>E30/'- 3 -'!D30</f>
        <v>0.00041449697817073607</v>
      </c>
      <c r="G30" s="373">
        <f>E30/'- 7 -'!F30</f>
        <v>3.330721003134796</v>
      </c>
    </row>
    <row r="31" spans="1:7" ht="13.5" customHeight="1">
      <c r="A31" s="399" t="s">
        <v>358</v>
      </c>
      <c r="B31" s="374">
        <v>0</v>
      </c>
      <c r="C31" s="270">
        <f>B31/'- 3 -'!D31</f>
        <v>0</v>
      </c>
      <c r="D31" s="374">
        <f>B31/'- 7 -'!F31</f>
        <v>0</v>
      </c>
      <c r="E31" s="374">
        <v>59732</v>
      </c>
      <c r="F31" s="270">
        <f>E31/'- 3 -'!D31</f>
        <v>0.0024093217016429467</v>
      </c>
      <c r="G31" s="374">
        <f>E31/'- 7 -'!F31</f>
        <v>17.553779240625367</v>
      </c>
    </row>
    <row r="32" spans="1:7" ht="13.5" customHeight="1">
      <c r="A32" s="400" t="s">
        <v>359</v>
      </c>
      <c r="B32" s="373">
        <v>0</v>
      </c>
      <c r="C32" s="271">
        <f>B32/'- 3 -'!D32</f>
        <v>0</v>
      </c>
      <c r="D32" s="373">
        <f>B32/'- 7 -'!F32</f>
        <v>0</v>
      </c>
      <c r="E32" s="373">
        <v>14200</v>
      </c>
      <c r="F32" s="271">
        <f>E32/'- 3 -'!D32</f>
        <v>0.0007205190009993903</v>
      </c>
      <c r="G32" s="373">
        <f>E32/'- 7 -'!F32</f>
        <v>6.167209554831705</v>
      </c>
    </row>
    <row r="33" spans="1:7" ht="13.5" customHeight="1">
      <c r="A33" s="399" t="s">
        <v>360</v>
      </c>
      <c r="B33" s="374">
        <v>0</v>
      </c>
      <c r="C33" s="270">
        <f>B33/'- 3 -'!D33</f>
        <v>0</v>
      </c>
      <c r="D33" s="374">
        <f>B33/'- 7 -'!F33</f>
        <v>0</v>
      </c>
      <c r="E33" s="374">
        <v>20000</v>
      </c>
      <c r="F33" s="270">
        <f>E33/'- 3 -'!D33</f>
        <v>0.0009239625056015227</v>
      </c>
      <c r="G33" s="374">
        <f>E33/'- 7 -'!F33</f>
        <v>8.415737428992216</v>
      </c>
    </row>
    <row r="34" spans="1:7" ht="13.5" customHeight="1">
      <c r="A34" s="400" t="s">
        <v>361</v>
      </c>
      <c r="B34" s="373">
        <v>0</v>
      </c>
      <c r="C34" s="271">
        <f>B34/'- 3 -'!D34</f>
        <v>0</v>
      </c>
      <c r="D34" s="373">
        <f>B34/'- 7 -'!F34</f>
        <v>0</v>
      </c>
      <c r="E34" s="373">
        <v>15000</v>
      </c>
      <c r="F34" s="271">
        <f>E34/'- 3 -'!D34</f>
        <v>0.0008350704654727311</v>
      </c>
      <c r="G34" s="373">
        <f>E34/'- 7 -'!F34</f>
        <v>6.788866259334691</v>
      </c>
    </row>
    <row r="35" spans="1:7" ht="13.5" customHeight="1">
      <c r="A35" s="399" t="s">
        <v>362</v>
      </c>
      <c r="B35" s="374">
        <v>307000</v>
      </c>
      <c r="C35" s="270">
        <f>B35/'- 3 -'!D35</f>
        <v>0.002355710433924931</v>
      </c>
      <c r="D35" s="374">
        <f>B35/'- 7 -'!F35</f>
        <v>17.62190396923342</v>
      </c>
      <c r="E35" s="374">
        <v>17000</v>
      </c>
      <c r="F35" s="270">
        <f>E35/'- 3 -'!D35</f>
        <v>0.00013044650611310695</v>
      </c>
      <c r="G35" s="374">
        <f>E35/'- 7 -'!F35</f>
        <v>0.9758057572539678</v>
      </c>
    </row>
    <row r="36" spans="1:7" ht="13.5" customHeight="1">
      <c r="A36" s="400" t="s">
        <v>363</v>
      </c>
      <c r="B36" s="373">
        <v>0</v>
      </c>
      <c r="C36" s="271">
        <f>B36/'- 3 -'!D36</f>
        <v>0</v>
      </c>
      <c r="D36" s="373">
        <f>B36/'- 7 -'!F36</f>
        <v>0</v>
      </c>
      <c r="E36" s="373">
        <v>11500</v>
      </c>
      <c r="F36" s="271">
        <f>E36/'- 3 -'!D36</f>
        <v>0.0006915047142582259</v>
      </c>
      <c r="G36" s="373">
        <f>E36/'- 7 -'!F36</f>
        <v>5.583879582422918</v>
      </c>
    </row>
    <row r="37" spans="1:7" ht="13.5" customHeight="1">
      <c r="A37" s="399" t="s">
        <v>364</v>
      </c>
      <c r="B37" s="374">
        <v>0</v>
      </c>
      <c r="C37" s="270">
        <f>B37/'- 3 -'!D37</f>
        <v>0</v>
      </c>
      <c r="D37" s="374">
        <f>B37/'- 7 -'!F37</f>
        <v>0</v>
      </c>
      <c r="E37" s="374">
        <v>16892</v>
      </c>
      <c r="F37" s="270">
        <f>E37/'- 3 -'!D37</f>
        <v>0.0006609748432004267</v>
      </c>
      <c r="G37" s="374">
        <f>E37/'- 7 -'!F37</f>
        <v>5.218412109978375</v>
      </c>
    </row>
    <row r="38" spans="1:7" ht="13.5" customHeight="1">
      <c r="A38" s="400" t="s">
        <v>365</v>
      </c>
      <c r="B38" s="373">
        <v>0</v>
      </c>
      <c r="C38" s="271">
        <f>B38/'- 3 -'!D38</f>
        <v>0</v>
      </c>
      <c r="D38" s="373">
        <f>B38/'- 7 -'!F38</f>
        <v>0</v>
      </c>
      <c r="E38" s="373">
        <v>172532</v>
      </c>
      <c r="F38" s="271">
        <f>E38/'- 3 -'!D38</f>
        <v>0.002586354346975209</v>
      </c>
      <c r="G38" s="373">
        <f>E38/'- 7 -'!F38</f>
        <v>20.13913855492004</v>
      </c>
    </row>
    <row r="39" spans="1:7" ht="13.5" customHeight="1">
      <c r="A39" s="399" t="s">
        <v>366</v>
      </c>
      <c r="B39" s="374">
        <v>0</v>
      </c>
      <c r="C39" s="270">
        <f>B39/'- 3 -'!D39</f>
        <v>0</v>
      </c>
      <c r="D39" s="374">
        <f>B39/'- 7 -'!F39</f>
        <v>0</v>
      </c>
      <c r="E39" s="374">
        <v>22340</v>
      </c>
      <c r="F39" s="270">
        <f>E39/'- 3 -'!D39</f>
        <v>0.0014554601188942829</v>
      </c>
      <c r="G39" s="374">
        <f>E39/'- 7 -'!F39</f>
        <v>12.68237297757593</v>
      </c>
    </row>
    <row r="40" spans="1:7" ht="13.5" customHeight="1">
      <c r="A40" s="400" t="s">
        <v>367</v>
      </c>
      <c r="B40" s="373">
        <v>23871</v>
      </c>
      <c r="C40" s="271">
        <f>B40/'- 3 -'!D40</f>
        <v>0.0003400380347677006</v>
      </c>
      <c r="D40" s="373">
        <f>B40/'- 7 -'!F40</f>
        <v>2.7197281980818007</v>
      </c>
      <c r="E40" s="373">
        <v>119827</v>
      </c>
      <c r="F40" s="271">
        <f>E40/'- 3 -'!D40</f>
        <v>0.0017069137276238642</v>
      </c>
      <c r="G40" s="373">
        <f>E40/'- 7 -'!F40</f>
        <v>13.652418029891832</v>
      </c>
    </row>
    <row r="41" spans="1:7" ht="13.5" customHeight="1">
      <c r="A41" s="399" t="s">
        <v>368</v>
      </c>
      <c r="B41" s="374">
        <v>0</v>
      </c>
      <c r="C41" s="270">
        <f>B41/'- 3 -'!D41</f>
        <v>0</v>
      </c>
      <c r="D41" s="374">
        <f>B41/'- 7 -'!F41</f>
        <v>0</v>
      </c>
      <c r="E41" s="374">
        <v>79503</v>
      </c>
      <c r="F41" s="270">
        <f>E41/'- 3 -'!D41</f>
        <v>0.0019304171342895361</v>
      </c>
      <c r="G41" s="374">
        <f>E41/'- 7 -'!F41</f>
        <v>17.336098282155614</v>
      </c>
    </row>
    <row r="42" spans="1:7" ht="13.5" customHeight="1">
      <c r="A42" s="400" t="s">
        <v>369</v>
      </c>
      <c r="B42" s="373">
        <v>0</v>
      </c>
      <c r="C42" s="271">
        <f>B42/'- 3 -'!D42</f>
        <v>0</v>
      </c>
      <c r="D42" s="373">
        <f>B42/'- 7 -'!F42</f>
        <v>0</v>
      </c>
      <c r="E42" s="373">
        <v>4300</v>
      </c>
      <c r="F42" s="271">
        <f>E42/'- 3 -'!D42</f>
        <v>0.0002766454080754596</v>
      </c>
      <c r="G42" s="373">
        <f>E42/'- 7 -'!F42</f>
        <v>2.356164383561644</v>
      </c>
    </row>
    <row r="43" spans="1:7" ht="13.5" customHeight="1">
      <c r="A43" s="399" t="s">
        <v>370</v>
      </c>
      <c r="B43" s="374">
        <v>0</v>
      </c>
      <c r="C43" s="270">
        <f>B43/'- 3 -'!D43</f>
        <v>0</v>
      </c>
      <c r="D43" s="374">
        <f>B43/'- 7 -'!F43</f>
        <v>0</v>
      </c>
      <c r="E43" s="374">
        <v>8800</v>
      </c>
      <c r="F43" s="270">
        <f>E43/'- 3 -'!D43</f>
        <v>0.0009608468030224747</v>
      </c>
      <c r="G43" s="374">
        <f>E43/'- 7 -'!F43</f>
        <v>7.502131287297527</v>
      </c>
    </row>
    <row r="44" spans="1:7" ht="13.5" customHeight="1">
      <c r="A44" s="400" t="s">
        <v>371</v>
      </c>
      <c r="B44" s="373">
        <v>0</v>
      </c>
      <c r="C44" s="271">
        <f>B44/'- 3 -'!D44</f>
        <v>0</v>
      </c>
      <c r="D44" s="373">
        <f>B44/'- 7 -'!F44</f>
        <v>0</v>
      </c>
      <c r="E44" s="373">
        <v>2500</v>
      </c>
      <c r="F44" s="271">
        <f>E44/'- 3 -'!D44</f>
        <v>0.00035260403723160133</v>
      </c>
      <c r="G44" s="373">
        <f>E44/'- 7 -'!F44</f>
        <v>3.1036623215394163</v>
      </c>
    </row>
    <row r="45" spans="1:7" ht="13.5" customHeight="1">
      <c r="A45" s="399" t="s">
        <v>372</v>
      </c>
      <c r="B45" s="374">
        <v>107761</v>
      </c>
      <c r="C45" s="270">
        <f>B45/'- 3 -'!D45</f>
        <v>0.010176488092174555</v>
      </c>
      <c r="D45" s="374">
        <f>B45/'- 7 -'!F45</f>
        <v>75.14714086471409</v>
      </c>
      <c r="E45" s="374">
        <v>20000</v>
      </c>
      <c r="F45" s="270">
        <f>E45/'- 3 -'!D45</f>
        <v>0.0018887144870917225</v>
      </c>
      <c r="G45" s="374">
        <f>E45/'- 7 -'!F45</f>
        <v>13.94700139470014</v>
      </c>
    </row>
    <row r="46" spans="1:7" ht="13.5" customHeight="1">
      <c r="A46" s="400" t="s">
        <v>373</v>
      </c>
      <c r="B46" s="373">
        <v>1111000</v>
      </c>
      <c r="C46" s="271">
        <f>B46/'- 3 -'!D46</f>
        <v>0.004126975636356612</v>
      </c>
      <c r="D46" s="373">
        <f>B46/'- 7 -'!F46</f>
        <v>35.44651118272022</v>
      </c>
      <c r="E46" s="373">
        <v>932900</v>
      </c>
      <c r="F46" s="271">
        <f>E46/'- 3 -'!D46</f>
        <v>0.003465396553696745</v>
      </c>
      <c r="G46" s="373">
        <f>E46/'- 7 -'!F46</f>
        <v>29.764221676291356</v>
      </c>
    </row>
    <row r="47" spans="1:7" ht="13.5" customHeight="1">
      <c r="A47" s="399" t="s">
        <v>377</v>
      </c>
      <c r="B47" s="374">
        <v>0</v>
      </c>
      <c r="C47" s="270">
        <f>B47/'- 3 -'!D47</f>
        <v>0</v>
      </c>
      <c r="D47" s="374">
        <f>B47/'- 7 -'!F47</f>
        <v>0</v>
      </c>
      <c r="E47" s="374">
        <v>0</v>
      </c>
      <c r="F47" s="270">
        <f>E47/'- 3 -'!D47</f>
        <v>0</v>
      </c>
      <c r="G47" s="374">
        <f>E47/'- 7 -'!F47</f>
        <v>0</v>
      </c>
    </row>
    <row r="48" spans="1:7" ht="4.5" customHeight="1">
      <c r="A48" s="401"/>
      <c r="B48" s="312"/>
      <c r="C48" s="159"/>
      <c r="D48" s="312"/>
      <c r="E48" s="312"/>
      <c r="F48" s="159"/>
      <c r="G48" s="312"/>
    </row>
    <row r="49" spans="1:7" ht="13.5" customHeight="1">
      <c r="A49" s="395" t="s">
        <v>374</v>
      </c>
      <c r="B49" s="375">
        <f>SUM(B11:B47)</f>
        <v>2635964</v>
      </c>
      <c r="C49" s="79">
        <f>B49/'- 3 -'!D49</f>
        <v>0.0018038372524398396</v>
      </c>
      <c r="D49" s="375">
        <f>B49/'- 7 -'!F49</f>
        <v>14.79167968999448</v>
      </c>
      <c r="E49" s="375">
        <f>SUM(E11:E47)</f>
        <v>2396153</v>
      </c>
      <c r="F49" s="79">
        <f>E49/'- 3 -'!D49</f>
        <v>0.0016397303013036138</v>
      </c>
      <c r="G49" s="375">
        <f>E49/'- 7 -'!F49</f>
        <v>13.445983201674736</v>
      </c>
    </row>
    <row r="50" spans="1:7" ht="4.5" customHeight="1">
      <c r="A50" s="401" t="s">
        <v>21</v>
      </c>
      <c r="B50" s="312"/>
      <c r="C50" s="159"/>
      <c r="D50" s="9"/>
      <c r="E50" s="312"/>
      <c r="F50" s="159"/>
      <c r="G50" s="312"/>
    </row>
    <row r="51" spans="1:7" ht="13.5" customHeight="1">
      <c r="A51" s="400" t="s">
        <v>375</v>
      </c>
      <c r="B51" s="373">
        <v>0</v>
      </c>
      <c r="C51" s="271">
        <f>B51/'- 3 -'!D51</f>
        <v>0</v>
      </c>
      <c r="D51" s="8">
        <f>B51/'- 7 -'!F51</f>
        <v>0</v>
      </c>
      <c r="E51" s="373">
        <v>0</v>
      </c>
      <c r="F51" s="271">
        <f>E51/'- 3 -'!D51</f>
        <v>0</v>
      </c>
      <c r="G51" s="373">
        <f>E51/'- 7 -'!F51</f>
        <v>0</v>
      </c>
    </row>
    <row r="52" spans="1:7" ht="13.5" customHeight="1">
      <c r="A52" s="399" t="s">
        <v>376</v>
      </c>
      <c r="B52" s="374">
        <v>0</v>
      </c>
      <c r="C52" s="270">
        <f>B52/'- 3 -'!D52</f>
        <v>0</v>
      </c>
      <c r="D52" s="7">
        <f>B52/'- 7 -'!F52</f>
        <v>0</v>
      </c>
      <c r="E52" s="374">
        <v>12200</v>
      </c>
      <c r="F52" s="270">
        <f>E52/'- 3 -'!D52</f>
        <v>0.004949059171681646</v>
      </c>
      <c r="G52" s="374">
        <f>E52/'- 7 -'!F52</f>
        <v>51.04602510460251</v>
      </c>
    </row>
    <row r="53" spans="2:7" ht="49.5" customHeight="1">
      <c r="B53" s="73"/>
      <c r="C53" s="73"/>
      <c r="D53" s="73"/>
      <c r="E53" s="73"/>
      <c r="F53" s="73"/>
      <c r="G53" s="73"/>
    </row>
    <row r="54" spans="1:7" ht="15" customHeight="1">
      <c r="A54"/>
      <c r="C54" s="73"/>
      <c r="D54" s="73"/>
      <c r="E54" s="73"/>
      <c r="F54" s="73"/>
      <c r="G54" s="73"/>
    </row>
    <row r="55" ht="14.25" customHeight="1">
      <c r="A55" s="3"/>
    </row>
    <row r="56" ht="14.25" customHeight="1">
      <c r="A56" s="3"/>
    </row>
    <row r="57" ht="14.25" customHeight="1">
      <c r="A57" s="3"/>
    </row>
    <row r="58" ht="14.25" customHeight="1">
      <c r="A58" s="3"/>
    </row>
    <row r="59" ht="14.25" customHeight="1"/>
    <row r="60" ht="14.25"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Roman,Bold"&amp;11&amp;A</oddHeader>
  </headerFooter>
</worksheet>
</file>

<file path=xl/worksheets/sheet26.xml><?xml version="1.0" encoding="utf-8"?>
<worksheet xmlns="http://schemas.openxmlformats.org/spreadsheetml/2006/main" xmlns:r="http://schemas.openxmlformats.org/officeDocument/2006/relationships">
  <sheetPr codeName="Sheet27">
    <pageSetUpPr fitToPage="1"/>
  </sheetPr>
  <dimension ref="A1:G58"/>
  <sheetViews>
    <sheetView showGridLines="0" showZeros="0" workbookViewId="0" topLeftCell="A1">
      <selection activeCell="A1" sqref="A1"/>
    </sheetView>
  </sheetViews>
  <sheetFormatPr defaultColWidth="15.83203125" defaultRowHeight="12"/>
  <cols>
    <col min="1" max="1" width="33.83203125" style="66" customWidth="1"/>
    <col min="2" max="2" width="16.83203125" style="66" customWidth="1"/>
    <col min="3" max="3" width="15.83203125" style="66" customWidth="1"/>
    <col min="4" max="4" width="16.83203125" style="66" customWidth="1"/>
    <col min="5" max="5" width="15.83203125" style="66" customWidth="1"/>
    <col min="6" max="6" width="17.83203125" style="66" customWidth="1"/>
    <col min="7" max="16384" width="15.83203125" style="66" customWidth="1"/>
  </cols>
  <sheetData>
    <row r="1" spans="1:7" ht="6.75" customHeight="1">
      <c r="A1" s="64"/>
      <c r="B1" s="114"/>
      <c r="C1" s="114"/>
      <c r="D1" s="114"/>
      <c r="E1" s="114"/>
      <c r="F1" s="114"/>
      <c r="G1" s="114"/>
    </row>
    <row r="2" spans="1:7" ht="15.75" customHeight="1">
      <c r="A2" s="330"/>
      <c r="B2" s="372" t="s">
        <v>18</v>
      </c>
      <c r="C2" s="161"/>
      <c r="D2" s="161"/>
      <c r="E2" s="161"/>
      <c r="F2" s="175"/>
      <c r="G2" s="333" t="s">
        <v>309</v>
      </c>
    </row>
    <row r="3" spans="1:7" ht="15.75" customHeight="1">
      <c r="A3" s="331"/>
      <c r="B3" s="507" t="s">
        <v>564</v>
      </c>
      <c r="C3" s="164"/>
      <c r="D3" s="164"/>
      <c r="E3" s="164"/>
      <c r="F3" s="176"/>
      <c r="G3" s="179"/>
    </row>
    <row r="4" spans="2:7" ht="15.75" customHeight="1">
      <c r="B4" s="114"/>
      <c r="C4" s="114"/>
      <c r="D4" s="114"/>
      <c r="E4" s="114"/>
      <c r="F4" s="114"/>
      <c r="G4" s="114"/>
    </row>
    <row r="5" spans="2:7" ht="15.75" customHeight="1">
      <c r="B5" s="42"/>
      <c r="C5" s="114"/>
      <c r="D5" s="114"/>
      <c r="E5" s="114"/>
      <c r="F5" s="114"/>
      <c r="G5" s="114"/>
    </row>
    <row r="6" spans="2:7" ht="15.75" customHeight="1">
      <c r="B6" s="262" t="s">
        <v>44</v>
      </c>
      <c r="C6" s="180"/>
      <c r="D6" s="181"/>
      <c r="E6" s="181"/>
      <c r="F6" s="181"/>
      <c r="G6" s="182"/>
    </row>
    <row r="7" spans="2:7" ht="15.75" customHeight="1">
      <c r="B7" s="166"/>
      <c r="C7" s="51"/>
      <c r="D7" s="52"/>
      <c r="E7" s="51"/>
      <c r="F7" s="52" t="s">
        <v>76</v>
      </c>
      <c r="G7" s="51"/>
    </row>
    <row r="8" spans="1:7" ht="15.75" customHeight="1">
      <c r="A8" s="303"/>
      <c r="B8" s="54" t="s">
        <v>56</v>
      </c>
      <c r="C8" s="55"/>
      <c r="D8" s="53" t="s">
        <v>96</v>
      </c>
      <c r="E8" s="55"/>
      <c r="F8" s="53" t="s">
        <v>97</v>
      </c>
      <c r="G8" s="55"/>
    </row>
    <row r="9" spans="1:7" ht="15.75" customHeight="1">
      <c r="A9" s="304" t="s">
        <v>118</v>
      </c>
      <c r="B9" s="107" t="s">
        <v>119</v>
      </c>
      <c r="C9" s="107" t="s">
        <v>120</v>
      </c>
      <c r="D9" s="107" t="s">
        <v>119</v>
      </c>
      <c r="E9" s="107" t="s">
        <v>120</v>
      </c>
      <c r="F9" s="107" t="s">
        <v>119</v>
      </c>
      <c r="G9" s="107" t="s">
        <v>120</v>
      </c>
    </row>
    <row r="10" ht="4.5" customHeight="1">
      <c r="A10" s="61"/>
    </row>
    <row r="11" spans="1:7" ht="13.5" customHeight="1">
      <c r="A11" s="399" t="s">
        <v>339</v>
      </c>
      <c r="B11" s="298">
        <v>42658</v>
      </c>
      <c r="C11" s="270">
        <f>B11/'- 3 -'!D11</f>
        <v>0.0036827385250467314</v>
      </c>
      <c r="D11" s="298">
        <v>713832</v>
      </c>
      <c r="E11" s="270">
        <f>D11/'- 3 -'!D11</f>
        <v>0.06162634457337799</v>
      </c>
      <c r="F11" s="298">
        <v>2500</v>
      </c>
      <c r="G11" s="270">
        <f>F11/'- 3 -'!D11</f>
        <v>0.00021582930077867758</v>
      </c>
    </row>
    <row r="12" spans="1:7" ht="13.5" customHeight="1">
      <c r="A12" s="400" t="s">
        <v>340</v>
      </c>
      <c r="B12" s="299">
        <v>61667</v>
      </c>
      <c r="C12" s="271">
        <f>B12/'- 3 -'!D12</f>
        <v>0.0030742215602101897</v>
      </c>
      <c r="D12" s="299">
        <v>1504510</v>
      </c>
      <c r="E12" s="271">
        <f>D12/'- 3 -'!D12</f>
        <v>0.07500279046413531</v>
      </c>
      <c r="F12" s="299">
        <v>2500</v>
      </c>
      <c r="G12" s="271">
        <f>F12/'- 3 -'!D12</f>
        <v>0.00012462993011700706</v>
      </c>
    </row>
    <row r="13" spans="1:7" ht="13.5" customHeight="1">
      <c r="A13" s="399" t="s">
        <v>341</v>
      </c>
      <c r="B13" s="298">
        <v>134200</v>
      </c>
      <c r="C13" s="270">
        <f>B13/'- 3 -'!D13</f>
        <v>0.00272598009343896</v>
      </c>
      <c r="D13" s="298">
        <v>1177600</v>
      </c>
      <c r="E13" s="270">
        <f>D13/'- 3 -'!D13</f>
        <v>0.023920373755839934</v>
      </c>
      <c r="F13" s="298">
        <v>0</v>
      </c>
      <c r="G13" s="270">
        <f>F13/'- 3 -'!D13</f>
        <v>0</v>
      </c>
    </row>
    <row r="14" spans="1:7" ht="13.5" customHeight="1">
      <c r="A14" s="400" t="s">
        <v>378</v>
      </c>
      <c r="B14" s="299">
        <v>124051</v>
      </c>
      <c r="C14" s="271">
        <f>B14/'- 3 -'!D14</f>
        <v>0.0027877856465636317</v>
      </c>
      <c r="D14" s="299">
        <v>3386812</v>
      </c>
      <c r="E14" s="271">
        <f>D14/'- 3 -'!D14</f>
        <v>0.0761114854471908</v>
      </c>
      <c r="F14" s="299">
        <v>280516</v>
      </c>
      <c r="G14" s="271">
        <f>F14/'- 3 -'!D14</f>
        <v>0.006304007855087374</v>
      </c>
    </row>
    <row r="15" spans="1:7" ht="13.5" customHeight="1">
      <c r="A15" s="399" t="s">
        <v>342</v>
      </c>
      <c r="B15" s="298">
        <v>61150</v>
      </c>
      <c r="C15" s="270">
        <f>B15/'- 3 -'!D15</f>
        <v>0.00453134180552222</v>
      </c>
      <c r="D15" s="298">
        <v>869600</v>
      </c>
      <c r="E15" s="270">
        <f>D15/'- 3 -'!D15</f>
        <v>0.06443916327198893</v>
      </c>
      <c r="F15" s="298">
        <v>1000</v>
      </c>
      <c r="G15" s="270">
        <f>F15/'- 3 -'!D15</f>
        <v>7.410207367984006E-05</v>
      </c>
    </row>
    <row r="16" spans="1:7" ht="13.5" customHeight="1">
      <c r="A16" s="400" t="s">
        <v>343</v>
      </c>
      <c r="B16" s="299">
        <v>0</v>
      </c>
      <c r="C16" s="271">
        <f>B16/'- 3 -'!D16</f>
        <v>0</v>
      </c>
      <c r="D16" s="299">
        <v>143015</v>
      </c>
      <c r="E16" s="271">
        <f>D16/'- 3 -'!D16</f>
        <v>0.013051594477473075</v>
      </c>
      <c r="F16" s="299">
        <v>510</v>
      </c>
      <c r="G16" s="271">
        <f>F16/'- 3 -'!D16</f>
        <v>4.6542762531981035E-05</v>
      </c>
    </row>
    <row r="17" spans="1:7" ht="13.5" customHeight="1">
      <c r="A17" s="399" t="s">
        <v>344</v>
      </c>
      <c r="B17" s="298">
        <v>41205</v>
      </c>
      <c r="C17" s="270">
        <f>B17/'- 3 -'!D17</f>
        <v>0.0031968478560326858</v>
      </c>
      <c r="D17" s="298">
        <v>1044595</v>
      </c>
      <c r="E17" s="270">
        <f>D17/'- 3 -'!D17</f>
        <v>0.0810438365774169</v>
      </c>
      <c r="F17" s="298">
        <v>1500</v>
      </c>
      <c r="G17" s="270">
        <f>F17/'- 3 -'!D17</f>
        <v>0.00011637596854869624</v>
      </c>
    </row>
    <row r="18" spans="1:7" ht="13.5" customHeight="1">
      <c r="A18" s="400" t="s">
        <v>345</v>
      </c>
      <c r="B18" s="299">
        <v>125851</v>
      </c>
      <c r="C18" s="271">
        <f>B18/'- 3 -'!D18</f>
        <v>0.001584963826463444</v>
      </c>
      <c r="D18" s="299">
        <v>3125276</v>
      </c>
      <c r="E18" s="271">
        <f>D18/'- 3 -'!D18</f>
        <v>0.03935963486753674</v>
      </c>
      <c r="F18" s="299">
        <v>66950</v>
      </c>
      <c r="G18" s="271">
        <f>F18/'- 3 -'!D18</f>
        <v>0.0008431663489501678</v>
      </c>
    </row>
    <row r="19" spans="1:7" ht="13.5" customHeight="1">
      <c r="A19" s="399" t="s">
        <v>346</v>
      </c>
      <c r="B19" s="298">
        <v>30700</v>
      </c>
      <c r="C19" s="270">
        <f>B19/'- 3 -'!D19</f>
        <v>0.0015678643976042828</v>
      </c>
      <c r="D19" s="298">
        <v>638200</v>
      </c>
      <c r="E19" s="270">
        <f>D19/'- 3 -'!D19</f>
        <v>0.03259319408961085</v>
      </c>
      <c r="F19" s="298">
        <v>18000</v>
      </c>
      <c r="G19" s="270">
        <f>F19/'- 3 -'!D19</f>
        <v>0.0009192690279113059</v>
      </c>
    </row>
    <row r="20" spans="1:7" ht="13.5" customHeight="1">
      <c r="A20" s="400" t="s">
        <v>347</v>
      </c>
      <c r="B20" s="299">
        <v>125361</v>
      </c>
      <c r="C20" s="271">
        <f>B20/'- 3 -'!D20</f>
        <v>0.003226244455451288</v>
      </c>
      <c r="D20" s="299">
        <v>1957766</v>
      </c>
      <c r="E20" s="271">
        <f>D20/'- 3 -'!D20</f>
        <v>0.050384343636147175</v>
      </c>
      <c r="F20" s="299">
        <v>3000</v>
      </c>
      <c r="G20" s="271">
        <f>F20/'- 3 -'!D20</f>
        <v>7.720689342262636E-05</v>
      </c>
    </row>
    <row r="21" spans="1:7" ht="13.5" customHeight="1">
      <c r="A21" s="399" t="s">
        <v>348</v>
      </c>
      <c r="B21" s="298">
        <v>119000</v>
      </c>
      <c r="C21" s="270">
        <f>B21/'- 3 -'!D21</f>
        <v>0.0047603903520088645</v>
      </c>
      <c r="D21" s="298">
        <v>1565000</v>
      </c>
      <c r="E21" s="270">
        <f>D21/'- 3 -'!D21</f>
        <v>0.06260513362095692</v>
      </c>
      <c r="F21" s="298">
        <v>9000</v>
      </c>
      <c r="G21" s="270">
        <f>F21/'- 3 -'!D21</f>
        <v>0.0003600295224208385</v>
      </c>
    </row>
    <row r="22" spans="1:7" ht="13.5" customHeight="1">
      <c r="A22" s="400" t="s">
        <v>349</v>
      </c>
      <c r="B22" s="299">
        <v>54692</v>
      </c>
      <c r="C22" s="271">
        <f>B22/'- 3 -'!D22</f>
        <v>0.004278285362854013</v>
      </c>
      <c r="D22" s="299">
        <v>307280</v>
      </c>
      <c r="E22" s="271">
        <f>D22/'- 3 -'!D22</f>
        <v>0.024036998579276332</v>
      </c>
      <c r="F22" s="299">
        <v>6500</v>
      </c>
      <c r="G22" s="271">
        <f>F22/'- 3 -'!D22</f>
        <v>0.000508462935320542</v>
      </c>
    </row>
    <row r="23" spans="1:7" ht="13.5" customHeight="1">
      <c r="A23" s="399" t="s">
        <v>350</v>
      </c>
      <c r="B23" s="298">
        <v>43400</v>
      </c>
      <c r="C23" s="270">
        <f>B23/'- 3 -'!D23</f>
        <v>0.003975059706037923</v>
      </c>
      <c r="D23" s="298">
        <v>1191200</v>
      </c>
      <c r="E23" s="270">
        <f>D23/'- 3 -'!D23</f>
        <v>0.10910348206987038</v>
      </c>
      <c r="F23" s="298">
        <v>0</v>
      </c>
      <c r="G23" s="270">
        <f>F23/'- 3 -'!D23</f>
        <v>0</v>
      </c>
    </row>
    <row r="24" spans="1:7" ht="13.5" customHeight="1">
      <c r="A24" s="400" t="s">
        <v>351</v>
      </c>
      <c r="B24" s="299">
        <v>123560</v>
      </c>
      <c r="C24" s="271">
        <f>B24/'- 3 -'!D24</f>
        <v>0.003388391031184523</v>
      </c>
      <c r="D24" s="299">
        <v>1679450</v>
      </c>
      <c r="E24" s="271">
        <f>D24/'- 3 -'!D24</f>
        <v>0.04605562736583722</v>
      </c>
      <c r="F24" s="299">
        <v>4100</v>
      </c>
      <c r="G24" s="271">
        <f>F24/'- 3 -'!D24</f>
        <v>0.00011243447092794226</v>
      </c>
    </row>
    <row r="25" spans="1:7" ht="13.5" customHeight="1">
      <c r="A25" s="399" t="s">
        <v>352</v>
      </c>
      <c r="B25" s="298">
        <v>218463</v>
      </c>
      <c r="C25" s="270">
        <f>B25/'- 3 -'!D25</f>
        <v>0.0018769747980716105</v>
      </c>
      <c r="D25" s="298">
        <v>1778261</v>
      </c>
      <c r="E25" s="270">
        <f>D25/'- 3 -'!D25</f>
        <v>0.015278335834414158</v>
      </c>
      <c r="F25" s="298">
        <v>32982</v>
      </c>
      <c r="G25" s="270">
        <f>F25/'- 3 -'!D25</f>
        <v>0.00028337239161779277</v>
      </c>
    </row>
    <row r="26" spans="1:7" ht="13.5" customHeight="1">
      <c r="A26" s="400" t="s">
        <v>353</v>
      </c>
      <c r="B26" s="299">
        <v>101526</v>
      </c>
      <c r="C26" s="271">
        <f>B26/'- 3 -'!D26</f>
        <v>0.0037368168773121153</v>
      </c>
      <c r="D26" s="299">
        <v>1813404</v>
      </c>
      <c r="E26" s="271">
        <f>D26/'- 3 -'!D26</f>
        <v>0.06674505715368773</v>
      </c>
      <c r="F26" s="299">
        <v>2000</v>
      </c>
      <c r="G26" s="271">
        <f>F26/'- 3 -'!D26</f>
        <v>7.361300311865169E-05</v>
      </c>
    </row>
    <row r="27" spans="1:7" ht="13.5" customHeight="1">
      <c r="A27" s="399" t="s">
        <v>354</v>
      </c>
      <c r="B27" s="298">
        <v>0</v>
      </c>
      <c r="C27" s="270">
        <f>B27/'- 3 -'!D27</f>
        <v>0</v>
      </c>
      <c r="D27" s="298">
        <v>2875</v>
      </c>
      <c r="E27" s="270">
        <f>D27/'- 3 -'!D27</f>
        <v>0.00010113037376027352</v>
      </c>
      <c r="F27" s="298">
        <v>56635</v>
      </c>
      <c r="G27" s="270">
        <f>F27/'- 3 -'!D27</f>
        <v>0.001992180423621945</v>
      </c>
    </row>
    <row r="28" spans="1:7" ht="13.5" customHeight="1">
      <c r="A28" s="400" t="s">
        <v>355</v>
      </c>
      <c r="B28" s="299">
        <v>46338</v>
      </c>
      <c r="C28" s="271">
        <f>B28/'- 3 -'!D28</f>
        <v>0.0026775861114536406</v>
      </c>
      <c r="D28" s="299">
        <v>1668017</v>
      </c>
      <c r="E28" s="271">
        <f>D28/'- 3 -'!D28</f>
        <v>0.09638437465726979</v>
      </c>
      <c r="F28" s="299">
        <v>4000</v>
      </c>
      <c r="G28" s="271">
        <f>F28/'- 3 -'!D28</f>
        <v>0.0002311352334113376</v>
      </c>
    </row>
    <row r="29" spans="1:7" ht="13.5" customHeight="1">
      <c r="A29" s="399" t="s">
        <v>356</v>
      </c>
      <c r="B29" s="298">
        <v>112274</v>
      </c>
      <c r="C29" s="270">
        <f>B29/'- 3 -'!D29</f>
        <v>0.0010333328489135008</v>
      </c>
      <c r="D29" s="298">
        <v>1252515</v>
      </c>
      <c r="E29" s="270">
        <f>D29/'- 3 -'!D29</f>
        <v>0.011527734767238127</v>
      </c>
      <c r="F29" s="298">
        <v>30000</v>
      </c>
      <c r="G29" s="270">
        <f>F29/'- 3 -'!D29</f>
        <v>0.0002761101008907229</v>
      </c>
    </row>
    <row r="30" spans="1:7" ht="13.5" customHeight="1">
      <c r="A30" s="400" t="s">
        <v>357</v>
      </c>
      <c r="B30" s="299">
        <v>36433</v>
      </c>
      <c r="C30" s="271">
        <f>B30/'- 3 -'!D30</f>
        <v>0.003553263154281042</v>
      </c>
      <c r="D30" s="299">
        <v>904024</v>
      </c>
      <c r="E30" s="271">
        <f>D30/'- 3 -'!D30</f>
        <v>0.08816828616325212</v>
      </c>
      <c r="F30" s="299">
        <v>0</v>
      </c>
      <c r="G30" s="271">
        <f>F30/'- 3 -'!D30</f>
        <v>0</v>
      </c>
    </row>
    <row r="31" spans="1:7" ht="13.5" customHeight="1">
      <c r="A31" s="399" t="s">
        <v>358</v>
      </c>
      <c r="B31" s="298">
        <v>56078</v>
      </c>
      <c r="C31" s="270">
        <f>B31/'- 3 -'!D31</f>
        <v>0.002261935685808832</v>
      </c>
      <c r="D31" s="298">
        <v>720587</v>
      </c>
      <c r="E31" s="270">
        <f>D31/'- 3 -'!D31</f>
        <v>0.029065256429079655</v>
      </c>
      <c r="F31" s="298">
        <v>0</v>
      </c>
      <c r="G31" s="270">
        <f>F31/'- 3 -'!D31</f>
        <v>0</v>
      </c>
    </row>
    <row r="32" spans="1:7" ht="13.5" customHeight="1">
      <c r="A32" s="400" t="s">
        <v>359</v>
      </c>
      <c r="B32" s="299">
        <v>47700</v>
      </c>
      <c r="C32" s="271">
        <f>B32/'- 3 -'!D32</f>
        <v>0.0024203349540613322</v>
      </c>
      <c r="D32" s="299">
        <v>1508606</v>
      </c>
      <c r="E32" s="271">
        <f>D32/'- 3 -'!D32</f>
        <v>0.0765478371846258</v>
      </c>
      <c r="F32" s="299">
        <v>5000</v>
      </c>
      <c r="G32" s="271">
        <f>F32/'- 3 -'!D32</f>
        <v>0.0002537038735913346</v>
      </c>
    </row>
    <row r="33" spans="1:7" ht="13.5" customHeight="1">
      <c r="A33" s="399" t="s">
        <v>360</v>
      </c>
      <c r="B33" s="298">
        <v>118500</v>
      </c>
      <c r="C33" s="270">
        <f>B33/'- 3 -'!D33</f>
        <v>0.005474477845689022</v>
      </c>
      <c r="D33" s="298">
        <v>1855100</v>
      </c>
      <c r="E33" s="270">
        <f>D33/'- 3 -'!D33</f>
        <v>0.08570214220706923</v>
      </c>
      <c r="F33" s="298">
        <v>0</v>
      </c>
      <c r="G33" s="270">
        <f>F33/'- 3 -'!D33</f>
        <v>0</v>
      </c>
    </row>
    <row r="34" spans="1:7" ht="13.5" customHeight="1">
      <c r="A34" s="400" t="s">
        <v>361</v>
      </c>
      <c r="B34" s="299">
        <v>42796</v>
      </c>
      <c r="C34" s="271">
        <f>B34/'- 3 -'!D34</f>
        <v>0.002382511709358067</v>
      </c>
      <c r="D34" s="299">
        <v>1637858</v>
      </c>
      <c r="E34" s="271">
        <f>D34/'- 3 -'!D34</f>
        <v>0.09118178949588243</v>
      </c>
      <c r="F34" s="299">
        <v>750</v>
      </c>
      <c r="G34" s="271">
        <f>F34/'- 3 -'!D34</f>
        <v>4.175352327363656E-05</v>
      </c>
    </row>
    <row r="35" spans="1:7" ht="13.5" customHeight="1">
      <c r="A35" s="399" t="s">
        <v>362</v>
      </c>
      <c r="B35" s="298">
        <v>279600</v>
      </c>
      <c r="C35" s="270">
        <f>B35/'- 3 -'!D35</f>
        <v>0.0021454613593661588</v>
      </c>
      <c r="D35" s="298">
        <v>2183000</v>
      </c>
      <c r="E35" s="270">
        <f>D35/'- 3 -'!D35</f>
        <v>0.016750866049700733</v>
      </c>
      <c r="F35" s="298">
        <v>18700</v>
      </c>
      <c r="G35" s="270">
        <f>F35/'- 3 -'!D35</f>
        <v>0.00014349115672441764</v>
      </c>
    </row>
    <row r="36" spans="1:7" ht="13.5" customHeight="1">
      <c r="A36" s="400" t="s">
        <v>363</v>
      </c>
      <c r="B36" s="299">
        <v>41055</v>
      </c>
      <c r="C36" s="271">
        <f>B36/'- 3 -'!D36</f>
        <v>0.0024686718299018664</v>
      </c>
      <c r="D36" s="299">
        <v>1085850</v>
      </c>
      <c r="E36" s="271">
        <f>D36/'- 3 -'!D36</f>
        <v>0.06529307773715605</v>
      </c>
      <c r="F36" s="299">
        <v>8250</v>
      </c>
      <c r="G36" s="271">
        <f>F36/'- 3 -'!D36</f>
        <v>0.0004960794689243794</v>
      </c>
    </row>
    <row r="37" spans="1:7" ht="13.5" customHeight="1">
      <c r="A37" s="399" t="s">
        <v>364</v>
      </c>
      <c r="B37" s="298">
        <v>92239</v>
      </c>
      <c r="C37" s="270">
        <f>B37/'- 3 -'!D37</f>
        <v>0.0036092622875896377</v>
      </c>
      <c r="D37" s="298">
        <v>1485638</v>
      </c>
      <c r="E37" s="270">
        <f>D37/'- 3 -'!D37</f>
        <v>0.05813221312470966</v>
      </c>
      <c r="F37" s="298">
        <v>8000</v>
      </c>
      <c r="G37" s="270">
        <f>F37/'- 3 -'!D37</f>
        <v>0.0003130356823113553</v>
      </c>
    </row>
    <row r="38" spans="1:7" ht="13.5" customHeight="1">
      <c r="A38" s="400" t="s">
        <v>365</v>
      </c>
      <c r="B38" s="299">
        <v>192186</v>
      </c>
      <c r="C38" s="271">
        <f>B38/'- 3 -'!D38</f>
        <v>0.002880979160548637</v>
      </c>
      <c r="D38" s="299">
        <v>1639665</v>
      </c>
      <c r="E38" s="271">
        <f>D38/'- 3 -'!D38</f>
        <v>0.02457952553922232</v>
      </c>
      <c r="F38" s="299">
        <v>0</v>
      </c>
      <c r="G38" s="271">
        <f>F38/'- 3 -'!D38</f>
        <v>0</v>
      </c>
    </row>
    <row r="39" spans="1:7" ht="13.5" customHeight="1">
      <c r="A39" s="399" t="s">
        <v>366</v>
      </c>
      <c r="B39" s="298">
        <v>43500</v>
      </c>
      <c r="C39" s="270">
        <f>B39/'- 3 -'!D39</f>
        <v>0.00283404275612808</v>
      </c>
      <c r="D39" s="298">
        <v>1368000</v>
      </c>
      <c r="E39" s="270">
        <f>D39/'- 3 -'!D39</f>
        <v>0.0891257583996141</v>
      </c>
      <c r="F39" s="298">
        <v>5000</v>
      </c>
      <c r="G39" s="270">
        <f>F39/'- 3 -'!D39</f>
        <v>0.00032575204093426206</v>
      </c>
    </row>
    <row r="40" spans="1:7" ht="13.5" customHeight="1">
      <c r="A40" s="400" t="s">
        <v>367</v>
      </c>
      <c r="B40" s="299">
        <v>86741</v>
      </c>
      <c r="C40" s="271">
        <f>B40/'- 3 -'!D40</f>
        <v>0.0012356097010508616</v>
      </c>
      <c r="D40" s="299">
        <v>1026455</v>
      </c>
      <c r="E40" s="271">
        <f>D40/'- 3 -'!D40</f>
        <v>0.01462166398464581</v>
      </c>
      <c r="F40" s="299">
        <v>19000</v>
      </c>
      <c r="G40" s="271">
        <f>F40/'- 3 -'!D40</f>
        <v>0.00027065152949546777</v>
      </c>
    </row>
    <row r="41" spans="1:7" ht="13.5" customHeight="1">
      <c r="A41" s="399" t="s">
        <v>368</v>
      </c>
      <c r="B41" s="298">
        <v>257831</v>
      </c>
      <c r="C41" s="270">
        <f>B41/'- 3 -'!D41</f>
        <v>0.006260410049318961</v>
      </c>
      <c r="D41" s="298">
        <v>3250877</v>
      </c>
      <c r="E41" s="270">
        <f>D41/'- 3 -'!D41</f>
        <v>0.07893474035278875</v>
      </c>
      <c r="F41" s="298">
        <v>15000</v>
      </c>
      <c r="G41" s="270">
        <f>F41/'- 3 -'!D41</f>
        <v>0.00036421590398278103</v>
      </c>
    </row>
    <row r="42" spans="1:7" ht="13.5" customHeight="1">
      <c r="A42" s="400" t="s">
        <v>369</v>
      </c>
      <c r="B42" s="299">
        <v>65857</v>
      </c>
      <c r="C42" s="271">
        <f>B42/'- 3 -'!D42</f>
        <v>0.004236985265029196</v>
      </c>
      <c r="D42" s="299">
        <v>1123637</v>
      </c>
      <c r="E42" s="271">
        <f>D42/'- 3 -'!D42</f>
        <v>0.072290468928764</v>
      </c>
      <c r="F42" s="299">
        <v>0</v>
      </c>
      <c r="G42" s="271">
        <f>F42/'- 3 -'!D42</f>
        <v>0</v>
      </c>
    </row>
    <row r="43" spans="1:7" ht="13.5" customHeight="1">
      <c r="A43" s="399" t="s">
        <v>370</v>
      </c>
      <c r="B43" s="298">
        <v>15937</v>
      </c>
      <c r="C43" s="270">
        <f>B43/'- 3 -'!D43</f>
        <v>0.001740115397701043</v>
      </c>
      <c r="D43" s="298">
        <v>697339</v>
      </c>
      <c r="E43" s="270">
        <f>D43/'- 3 -'!D43</f>
        <v>0.07614044872419198</v>
      </c>
      <c r="F43" s="298">
        <v>0</v>
      </c>
      <c r="G43" s="270">
        <f>F43/'- 3 -'!D43</f>
        <v>0</v>
      </c>
    </row>
    <row r="44" spans="1:7" ht="13.5" customHeight="1">
      <c r="A44" s="400" t="s">
        <v>371</v>
      </c>
      <c r="B44" s="299">
        <v>21414</v>
      </c>
      <c r="C44" s="271">
        <f>B44/'- 3 -'!D44</f>
        <v>0.0030202651413110044</v>
      </c>
      <c r="D44" s="299">
        <v>678976</v>
      </c>
      <c r="E44" s="271">
        <f>D44/'- 3 -'!D44</f>
        <v>0.0957638715133455</v>
      </c>
      <c r="F44" s="299">
        <v>4000</v>
      </c>
      <c r="G44" s="271">
        <f>F44/'- 3 -'!D44</f>
        <v>0.0005641664595705621</v>
      </c>
    </row>
    <row r="45" spans="1:7" ht="13.5" customHeight="1">
      <c r="A45" s="399" t="s">
        <v>372</v>
      </c>
      <c r="B45" s="298">
        <v>6250</v>
      </c>
      <c r="C45" s="270">
        <f>B45/'- 3 -'!D45</f>
        <v>0.0005902232772161633</v>
      </c>
      <c r="D45" s="298">
        <v>349428</v>
      </c>
      <c r="E45" s="270">
        <f>D45/'- 3 -'!D45</f>
        <v>0.03299848628977432</v>
      </c>
      <c r="F45" s="298">
        <v>8900</v>
      </c>
      <c r="G45" s="270">
        <f>F45/'- 3 -'!D45</f>
        <v>0.0008404779467558165</v>
      </c>
    </row>
    <row r="46" spans="1:7" ht="13.5" customHeight="1">
      <c r="A46" s="400" t="s">
        <v>373</v>
      </c>
      <c r="B46" s="299">
        <v>201900</v>
      </c>
      <c r="C46" s="271">
        <f>B46/'- 3 -'!D46</f>
        <v>0.0007499877416565257</v>
      </c>
      <c r="D46" s="299">
        <v>2929600</v>
      </c>
      <c r="E46" s="271">
        <f>D46/'- 3 -'!D46</f>
        <v>0.010882437285571856</v>
      </c>
      <c r="F46" s="299">
        <v>0</v>
      </c>
      <c r="G46" s="271">
        <f>F46/'- 3 -'!D46</f>
        <v>0</v>
      </c>
    </row>
    <row r="47" spans="1:7" ht="13.5" customHeight="1">
      <c r="A47" s="399" t="s">
        <v>377</v>
      </c>
      <c r="B47" s="298">
        <v>0</v>
      </c>
      <c r="C47" s="270">
        <f>B47/'- 3 -'!D47</f>
        <v>0</v>
      </c>
      <c r="D47" s="298">
        <v>0</v>
      </c>
      <c r="E47" s="270">
        <f>D47/'- 3 -'!D47</f>
        <v>0</v>
      </c>
      <c r="F47" s="298">
        <v>0</v>
      </c>
      <c r="G47" s="270">
        <f>F47/'- 3 -'!D47</f>
        <v>0</v>
      </c>
    </row>
    <row r="48" spans="1:7" ht="4.5" customHeight="1">
      <c r="A48" s="401"/>
      <c r="B48" s="300"/>
      <c r="C48" s="159"/>
      <c r="D48" s="300"/>
      <c r="E48" s="159"/>
      <c r="F48" s="300"/>
      <c r="G48" s="159"/>
    </row>
    <row r="49" spans="1:7" ht="13.5" customHeight="1">
      <c r="A49" s="395" t="s">
        <v>374</v>
      </c>
      <c r="B49" s="301">
        <f>SUM(B11:B47)</f>
        <v>3172113</v>
      </c>
      <c r="C49" s="79">
        <f>B49/'- 3 -'!D49</f>
        <v>0.0021707335905758562</v>
      </c>
      <c r="D49" s="301">
        <f>SUM(D11:D47)</f>
        <v>50263848</v>
      </c>
      <c r="E49" s="79">
        <f>D49/'- 3 -'!D49</f>
        <v>0.03439644906886958</v>
      </c>
      <c r="F49" s="301">
        <f>SUM(F11:F47)</f>
        <v>614293</v>
      </c>
      <c r="G49" s="79">
        <f>F49/'- 3 -'!D49</f>
        <v>0.0004203716732523761</v>
      </c>
    </row>
    <row r="50" spans="1:7" ht="4.5" customHeight="1">
      <c r="A50" s="401" t="s">
        <v>21</v>
      </c>
      <c r="B50" s="300"/>
      <c r="C50" s="159"/>
      <c r="D50" s="300"/>
      <c r="E50" s="159"/>
      <c r="F50" s="300"/>
      <c r="G50" s="159"/>
    </row>
    <row r="51" spans="1:7" ht="13.5" customHeight="1">
      <c r="A51" s="400" t="s">
        <v>375</v>
      </c>
      <c r="B51" s="299">
        <v>0</v>
      </c>
      <c r="C51" s="271">
        <f>B51/'- 3 -'!D51</f>
        <v>0</v>
      </c>
      <c r="D51" s="299">
        <v>36014</v>
      </c>
      <c r="E51" s="271">
        <f>D51/'- 3 -'!D51</f>
        <v>0.024636176200580916</v>
      </c>
      <c r="F51" s="299">
        <v>0</v>
      </c>
      <c r="G51" s="271">
        <f>F51/'- 3 -'!D51</f>
        <v>0</v>
      </c>
    </row>
    <row r="52" spans="1:7" ht="13.5" customHeight="1">
      <c r="A52" s="399" t="s">
        <v>376</v>
      </c>
      <c r="B52" s="298">
        <v>0</v>
      </c>
      <c r="C52" s="270">
        <f>B52/'- 3 -'!D52</f>
        <v>0</v>
      </c>
      <c r="D52" s="298">
        <v>11000</v>
      </c>
      <c r="E52" s="270">
        <f>D52/'- 3 -'!D52</f>
        <v>0.004462266466270336</v>
      </c>
      <c r="F52" s="298">
        <v>0</v>
      </c>
      <c r="G52" s="270">
        <f>F52/'- 3 -'!D52</f>
        <v>0</v>
      </c>
    </row>
    <row r="53" ht="49.5" customHeight="1"/>
    <row r="54" spans="1:5" ht="15" customHeight="1">
      <c r="A54" s="3"/>
      <c r="D54" s="122"/>
      <c r="E54" s="122"/>
    </row>
    <row r="55" spans="1:5" ht="14.25" customHeight="1">
      <c r="A55" s="3"/>
      <c r="D55" s="122"/>
      <c r="E55" s="122"/>
    </row>
    <row r="56" spans="1:5" ht="14.25" customHeight="1">
      <c r="A56" s="3"/>
      <c r="D56" s="122"/>
      <c r="E56" s="122"/>
    </row>
    <row r="57" spans="1:5" ht="14.25" customHeight="1">
      <c r="A57" s="3"/>
      <c r="D57" s="122"/>
      <c r="E57" s="122"/>
    </row>
    <row r="58" ht="14.25" customHeight="1">
      <c r="A58" s="3"/>
    </row>
    <row r="59" ht="14.25" customHeight="1"/>
    <row r="60" ht="14.25"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Roman,Bold"&amp;11&amp;A</oddHeader>
  </headerFooter>
</worksheet>
</file>

<file path=xl/worksheets/sheet27.xml><?xml version="1.0" encoding="utf-8"?>
<worksheet xmlns="http://schemas.openxmlformats.org/spreadsheetml/2006/main" xmlns:r="http://schemas.openxmlformats.org/officeDocument/2006/relationships">
  <sheetPr codeName="Sheet28">
    <pageSetUpPr fitToPage="1"/>
  </sheetPr>
  <dimension ref="A1:G58"/>
  <sheetViews>
    <sheetView showGridLines="0" showZeros="0" workbookViewId="0" topLeftCell="A1">
      <selection activeCell="A1" sqref="A1"/>
    </sheetView>
  </sheetViews>
  <sheetFormatPr defaultColWidth="15.83203125" defaultRowHeight="12"/>
  <cols>
    <col min="1" max="1" width="35.83203125" style="66" customWidth="1"/>
    <col min="2" max="2" width="19.83203125" style="66" customWidth="1"/>
    <col min="3" max="3" width="15.83203125" style="66" customWidth="1"/>
    <col min="4" max="4" width="19.83203125" style="66" customWidth="1"/>
    <col min="5" max="5" width="15.83203125" style="66" customWidth="1"/>
    <col min="6" max="6" width="14.83203125" style="66" customWidth="1"/>
    <col min="7" max="16384" width="15.83203125" style="66" customWidth="1"/>
  </cols>
  <sheetData>
    <row r="1" spans="1:7" ht="6.75" customHeight="1">
      <c r="A1" s="64"/>
      <c r="B1" s="114"/>
      <c r="C1" s="114"/>
      <c r="D1" s="114"/>
      <c r="E1" s="114"/>
      <c r="F1" s="114"/>
      <c r="G1" s="114"/>
    </row>
    <row r="2" spans="1:7" ht="15.75" customHeight="1">
      <c r="A2" s="330"/>
      <c r="B2" s="372" t="s">
        <v>18</v>
      </c>
      <c r="C2" s="161"/>
      <c r="D2" s="161"/>
      <c r="E2" s="161"/>
      <c r="F2" s="175"/>
      <c r="G2" s="333" t="s">
        <v>308</v>
      </c>
    </row>
    <row r="3" spans="1:7" ht="15.75" customHeight="1">
      <c r="A3" s="331"/>
      <c r="B3" s="507" t="s">
        <v>564</v>
      </c>
      <c r="C3" s="164"/>
      <c r="D3" s="164"/>
      <c r="E3" s="164"/>
      <c r="F3" s="176"/>
      <c r="G3" s="179"/>
    </row>
    <row r="4" spans="2:7" ht="15.75" customHeight="1">
      <c r="B4" s="114"/>
      <c r="C4" s="114"/>
      <c r="D4" s="114"/>
      <c r="E4" s="114"/>
      <c r="F4" s="114"/>
      <c r="G4" s="114"/>
    </row>
    <row r="5" spans="2:7" ht="15.75" customHeight="1">
      <c r="B5" s="42"/>
      <c r="C5" s="114"/>
      <c r="D5" s="114"/>
      <c r="E5" s="114"/>
      <c r="F5" s="114"/>
      <c r="G5" s="114"/>
    </row>
    <row r="6" spans="2:7" ht="15.75" customHeight="1">
      <c r="B6" s="262" t="s">
        <v>236</v>
      </c>
      <c r="C6" s="125"/>
      <c r="D6" s="101"/>
      <c r="E6" s="102"/>
      <c r="F6" s="114"/>
      <c r="G6" s="123"/>
    </row>
    <row r="7" spans="2:7" ht="15.75" customHeight="1">
      <c r="B7" s="52" t="s">
        <v>77</v>
      </c>
      <c r="C7" s="51"/>
      <c r="D7" s="52" t="s">
        <v>386</v>
      </c>
      <c r="E7" s="51"/>
      <c r="F7" s="143"/>
      <c r="G7" s="114"/>
    </row>
    <row r="8" spans="1:7" ht="15.75" customHeight="1">
      <c r="A8" s="303"/>
      <c r="B8" s="54" t="s">
        <v>98</v>
      </c>
      <c r="C8" s="55"/>
      <c r="D8" s="53" t="s">
        <v>320</v>
      </c>
      <c r="E8" s="55"/>
      <c r="F8" s="114"/>
      <c r="G8" s="114"/>
    </row>
    <row r="9" spans="1:5" ht="15.75" customHeight="1">
      <c r="A9" s="304" t="s">
        <v>118</v>
      </c>
      <c r="B9" s="107" t="s">
        <v>119</v>
      </c>
      <c r="C9" s="107" t="s">
        <v>120</v>
      </c>
      <c r="D9" s="107" t="s">
        <v>119</v>
      </c>
      <c r="E9" s="107" t="s">
        <v>120</v>
      </c>
    </row>
    <row r="10" ht="4.5" customHeight="1">
      <c r="A10" s="61"/>
    </row>
    <row r="11" spans="1:5" ht="13.5" customHeight="1">
      <c r="A11" s="399" t="s">
        <v>339</v>
      </c>
      <c r="B11" s="298">
        <v>0</v>
      </c>
      <c r="C11" s="270">
        <f>B11/'- 3 -'!D11</f>
        <v>0</v>
      </c>
      <c r="D11" s="298">
        <v>77600</v>
      </c>
      <c r="E11" s="270">
        <f>D11/'- 3 -'!D11</f>
        <v>0.006699341496170152</v>
      </c>
    </row>
    <row r="12" spans="1:5" ht="13.5" customHeight="1">
      <c r="A12" s="400" t="s">
        <v>340</v>
      </c>
      <c r="B12" s="299">
        <v>0</v>
      </c>
      <c r="C12" s="271">
        <f>B12/'- 3 -'!D12</f>
        <v>0</v>
      </c>
      <c r="D12" s="299">
        <v>35455</v>
      </c>
      <c r="E12" s="271">
        <f>D12/'- 3 -'!D12</f>
        <v>0.0017675016689193941</v>
      </c>
    </row>
    <row r="13" spans="1:5" ht="13.5" customHeight="1">
      <c r="A13" s="399" t="s">
        <v>341</v>
      </c>
      <c r="B13" s="298">
        <v>0</v>
      </c>
      <c r="C13" s="270">
        <f>B13/'- 3 -'!D13</f>
        <v>0</v>
      </c>
      <c r="D13" s="298">
        <v>29500</v>
      </c>
      <c r="E13" s="270">
        <f>D13/'- 3 -'!D13</f>
        <v>0.0005992281129392646</v>
      </c>
    </row>
    <row r="14" spans="1:5" ht="13.5" customHeight="1">
      <c r="A14" s="400" t="s">
        <v>378</v>
      </c>
      <c r="B14" s="299">
        <v>14400</v>
      </c>
      <c r="C14" s="271">
        <f>B14/'- 3 -'!D14</f>
        <v>0.00032360975171918244</v>
      </c>
      <c r="D14" s="299">
        <v>118123</v>
      </c>
      <c r="E14" s="271">
        <f>D14/'- 3 -'!D14</f>
        <v>0.0026545662987725684</v>
      </c>
    </row>
    <row r="15" spans="1:5" ht="13.5" customHeight="1">
      <c r="A15" s="399" t="s">
        <v>342</v>
      </c>
      <c r="B15" s="298">
        <v>0</v>
      </c>
      <c r="C15" s="270">
        <f>B15/'- 3 -'!D15</f>
        <v>0</v>
      </c>
      <c r="D15" s="298">
        <v>24000</v>
      </c>
      <c r="E15" s="270">
        <f>D15/'- 3 -'!D15</f>
        <v>0.0017784497683161614</v>
      </c>
    </row>
    <row r="16" spans="1:5" ht="13.5" customHeight="1">
      <c r="A16" s="400" t="s">
        <v>343</v>
      </c>
      <c r="B16" s="299">
        <v>0</v>
      </c>
      <c r="C16" s="271">
        <f>B16/'- 3 -'!D16</f>
        <v>0</v>
      </c>
      <c r="D16" s="299">
        <v>47752</v>
      </c>
      <c r="E16" s="271">
        <f>D16/'- 3 -'!D16</f>
        <v>0.004357862738092468</v>
      </c>
    </row>
    <row r="17" spans="1:5" ht="13.5" customHeight="1">
      <c r="A17" s="399" t="s">
        <v>344</v>
      </c>
      <c r="B17" s="298">
        <v>0</v>
      </c>
      <c r="C17" s="270">
        <f>B17/'- 3 -'!D17</f>
        <v>0</v>
      </c>
      <c r="D17" s="298">
        <v>23000</v>
      </c>
      <c r="E17" s="270">
        <f>D17/'- 3 -'!D17</f>
        <v>0.0017844315177466758</v>
      </c>
    </row>
    <row r="18" spans="1:5" ht="13.5" customHeight="1">
      <c r="A18" s="400" t="s">
        <v>345</v>
      </c>
      <c r="B18" s="299">
        <v>1888684</v>
      </c>
      <c r="C18" s="271">
        <f>B18/'- 3 -'!D18</f>
        <v>0.023786031256170258</v>
      </c>
      <c r="D18" s="299">
        <v>486707</v>
      </c>
      <c r="E18" s="271">
        <f>D18/'- 3 -'!D18</f>
        <v>0.006129573774435987</v>
      </c>
    </row>
    <row r="19" spans="1:5" ht="13.5" customHeight="1">
      <c r="A19" s="399" t="s">
        <v>346</v>
      </c>
      <c r="B19" s="298">
        <v>0</v>
      </c>
      <c r="C19" s="270">
        <f>B19/'- 3 -'!D19</f>
        <v>0</v>
      </c>
      <c r="D19" s="298">
        <v>20000</v>
      </c>
      <c r="E19" s="270">
        <f>D19/'- 3 -'!D19</f>
        <v>0.001021410031012562</v>
      </c>
    </row>
    <row r="20" spans="1:5" ht="13.5" customHeight="1">
      <c r="A20" s="400" t="s">
        <v>347</v>
      </c>
      <c r="B20" s="299">
        <v>0</v>
      </c>
      <c r="C20" s="271">
        <f>B20/'- 3 -'!D20</f>
        <v>0</v>
      </c>
      <c r="D20" s="299">
        <v>9500</v>
      </c>
      <c r="E20" s="271">
        <f>D20/'- 3 -'!D20</f>
        <v>0.0002444884958383168</v>
      </c>
    </row>
    <row r="21" spans="1:5" ht="13.5" customHeight="1">
      <c r="A21" s="399" t="s">
        <v>348</v>
      </c>
      <c r="B21" s="298">
        <v>0</v>
      </c>
      <c r="C21" s="270">
        <f>B21/'- 3 -'!D21</f>
        <v>0</v>
      </c>
      <c r="D21" s="298">
        <v>60000</v>
      </c>
      <c r="E21" s="270">
        <f>D21/'- 3 -'!D21</f>
        <v>0.002400196816138923</v>
      </c>
    </row>
    <row r="22" spans="1:5" ht="13.5" customHeight="1">
      <c r="A22" s="400" t="s">
        <v>349</v>
      </c>
      <c r="B22" s="299">
        <v>0</v>
      </c>
      <c r="C22" s="271">
        <f>B22/'- 3 -'!D22</f>
        <v>0</v>
      </c>
      <c r="D22" s="299">
        <v>46735</v>
      </c>
      <c r="E22" s="271">
        <f>D22/'- 3 -'!D22</f>
        <v>0.0036558485049546976</v>
      </c>
    </row>
    <row r="23" spans="1:5" ht="13.5" customHeight="1">
      <c r="A23" s="399" t="s">
        <v>350</v>
      </c>
      <c r="B23" s="298">
        <v>0</v>
      </c>
      <c r="C23" s="270">
        <f>B23/'- 3 -'!D23</f>
        <v>0</v>
      </c>
      <c r="D23" s="298">
        <v>0</v>
      </c>
      <c r="E23" s="270">
        <f>D23/'- 3 -'!D23</f>
        <v>0</v>
      </c>
    </row>
    <row r="24" spans="1:5" ht="13.5" customHeight="1">
      <c r="A24" s="400" t="s">
        <v>351</v>
      </c>
      <c r="B24" s="299">
        <v>0</v>
      </c>
      <c r="C24" s="271">
        <f>B24/'- 3 -'!D24</f>
        <v>0</v>
      </c>
      <c r="D24" s="299">
        <v>64500</v>
      </c>
      <c r="E24" s="271">
        <f>D24/'- 3 -'!D24</f>
        <v>0.00176878618898836</v>
      </c>
    </row>
    <row r="25" spans="1:5" ht="13.5" customHeight="1">
      <c r="A25" s="399" t="s">
        <v>352</v>
      </c>
      <c r="B25" s="298">
        <v>0</v>
      </c>
      <c r="C25" s="270">
        <f>B25/'- 3 -'!D25</f>
        <v>0</v>
      </c>
      <c r="D25" s="298">
        <v>40750</v>
      </c>
      <c r="E25" s="270">
        <f>D25/'- 3 -'!D25</f>
        <v>0.00035011293913119444</v>
      </c>
    </row>
    <row r="26" spans="1:5" ht="13.5" customHeight="1">
      <c r="A26" s="400" t="s">
        <v>353</v>
      </c>
      <c r="B26" s="299">
        <v>0</v>
      </c>
      <c r="C26" s="271">
        <f>B26/'- 3 -'!D26</f>
        <v>0</v>
      </c>
      <c r="D26" s="299">
        <v>70585</v>
      </c>
      <c r="E26" s="271">
        <f>D26/'- 3 -'!D26</f>
        <v>0.0025979869125650145</v>
      </c>
    </row>
    <row r="27" spans="1:5" ht="13.5" customHeight="1">
      <c r="A27" s="399" t="s">
        <v>354</v>
      </c>
      <c r="B27" s="298">
        <v>0</v>
      </c>
      <c r="C27" s="270">
        <f>B27/'- 3 -'!D27</f>
        <v>0</v>
      </c>
      <c r="D27" s="298">
        <v>53740</v>
      </c>
      <c r="E27" s="270">
        <f>D27/'- 3 -'!D27</f>
        <v>0.0018903465342181216</v>
      </c>
    </row>
    <row r="28" spans="1:5" ht="13.5" customHeight="1">
      <c r="A28" s="400" t="s">
        <v>355</v>
      </c>
      <c r="B28" s="299">
        <v>0</v>
      </c>
      <c r="C28" s="271">
        <f>B28/'- 3 -'!D28</f>
        <v>0</v>
      </c>
      <c r="D28" s="299">
        <v>46981</v>
      </c>
      <c r="E28" s="271">
        <f>D28/'- 3 -'!D28</f>
        <v>0.0027147411002245133</v>
      </c>
    </row>
    <row r="29" spans="1:5" ht="13.5" customHeight="1">
      <c r="A29" s="399" t="s">
        <v>356</v>
      </c>
      <c r="B29" s="298">
        <v>0</v>
      </c>
      <c r="C29" s="270">
        <f>B29/'- 3 -'!D29</f>
        <v>0</v>
      </c>
      <c r="D29" s="298">
        <v>25000</v>
      </c>
      <c r="E29" s="270">
        <f>D29/'- 3 -'!D29</f>
        <v>0.00023009175074226908</v>
      </c>
    </row>
    <row r="30" spans="1:5" ht="13.5" customHeight="1">
      <c r="A30" s="400" t="s">
        <v>357</v>
      </c>
      <c r="B30" s="299">
        <v>0</v>
      </c>
      <c r="C30" s="271">
        <f>B30/'- 3 -'!D30</f>
        <v>0</v>
      </c>
      <c r="D30" s="299">
        <v>22874</v>
      </c>
      <c r="E30" s="271">
        <f>D30/'- 3 -'!D30</f>
        <v>0.0022308715008652748</v>
      </c>
    </row>
    <row r="31" spans="1:5" ht="13.5" customHeight="1">
      <c r="A31" s="399" t="s">
        <v>358</v>
      </c>
      <c r="B31" s="298">
        <v>0</v>
      </c>
      <c r="C31" s="270">
        <f>B31/'- 3 -'!D31</f>
        <v>0</v>
      </c>
      <c r="D31" s="298">
        <v>4600</v>
      </c>
      <c r="E31" s="270">
        <f>D31/'- 3 -'!D31</f>
        <v>0.00018554342442170954</v>
      </c>
    </row>
    <row r="32" spans="1:5" ht="13.5" customHeight="1">
      <c r="A32" s="400" t="s">
        <v>359</v>
      </c>
      <c r="B32" s="299">
        <v>5000</v>
      </c>
      <c r="C32" s="271">
        <f>B32/'- 3 -'!D32</f>
        <v>0.0002537038735913346</v>
      </c>
      <c r="D32" s="299">
        <v>7500</v>
      </c>
      <c r="E32" s="271">
        <f>D32/'- 3 -'!D32</f>
        <v>0.0003805558103870019</v>
      </c>
    </row>
    <row r="33" spans="1:5" ht="13.5" customHeight="1">
      <c r="A33" s="399" t="s">
        <v>360</v>
      </c>
      <c r="B33" s="298">
        <v>0</v>
      </c>
      <c r="C33" s="270">
        <f>B33/'- 3 -'!D33</f>
        <v>0</v>
      </c>
      <c r="D33" s="298">
        <v>45000</v>
      </c>
      <c r="E33" s="270">
        <f>D33/'- 3 -'!D33</f>
        <v>0.002078915637603426</v>
      </c>
    </row>
    <row r="34" spans="1:5" ht="13.5" customHeight="1">
      <c r="A34" s="400" t="s">
        <v>361</v>
      </c>
      <c r="B34" s="299">
        <v>0</v>
      </c>
      <c r="C34" s="271">
        <f>B34/'- 3 -'!D34</f>
        <v>0</v>
      </c>
      <c r="D34" s="299">
        <v>54233</v>
      </c>
      <c r="E34" s="271">
        <f>D34/'- 3 -'!D34</f>
        <v>0.003019225103598842</v>
      </c>
    </row>
    <row r="35" spans="1:5" ht="13.5" customHeight="1">
      <c r="A35" s="399" t="s">
        <v>362</v>
      </c>
      <c r="B35" s="298">
        <v>0</v>
      </c>
      <c r="C35" s="270">
        <f>B35/'- 3 -'!D35</f>
        <v>0</v>
      </c>
      <c r="D35" s="298">
        <v>10000</v>
      </c>
      <c r="E35" s="270">
        <f>D35/'- 3 -'!D35</f>
        <v>7.673323889006291E-05</v>
      </c>
    </row>
    <row r="36" spans="1:5" ht="13.5" customHeight="1">
      <c r="A36" s="400" t="s">
        <v>363</v>
      </c>
      <c r="B36" s="299">
        <v>0</v>
      </c>
      <c r="C36" s="271">
        <f>B36/'- 3 -'!D36</f>
        <v>0</v>
      </c>
      <c r="D36" s="299">
        <v>40000</v>
      </c>
      <c r="E36" s="271">
        <f>D36/'- 3 -'!D36</f>
        <v>0.002405233788724264</v>
      </c>
    </row>
    <row r="37" spans="1:5" ht="13.5" customHeight="1">
      <c r="A37" s="399" t="s">
        <v>364</v>
      </c>
      <c r="B37" s="298">
        <v>0</v>
      </c>
      <c r="C37" s="270">
        <f>B37/'- 3 -'!D37</f>
        <v>0</v>
      </c>
      <c r="D37" s="298">
        <v>35014</v>
      </c>
      <c r="E37" s="270">
        <f>D37/'- 3 -'!D37</f>
        <v>0.0013700789225562244</v>
      </c>
    </row>
    <row r="38" spans="1:5" ht="13.5" customHeight="1">
      <c r="A38" s="400" t="s">
        <v>365</v>
      </c>
      <c r="B38" s="299">
        <v>0</v>
      </c>
      <c r="C38" s="271">
        <f>B38/'- 3 -'!D38</f>
        <v>0</v>
      </c>
      <c r="D38" s="299">
        <v>170000</v>
      </c>
      <c r="E38" s="271">
        <f>D38/'- 3 -'!D38</f>
        <v>0.002548398204308682</v>
      </c>
    </row>
    <row r="39" spans="1:5" ht="13.5" customHeight="1">
      <c r="A39" s="399" t="s">
        <v>366</v>
      </c>
      <c r="B39" s="298">
        <v>0</v>
      </c>
      <c r="C39" s="270">
        <f>B39/'- 3 -'!D39</f>
        <v>0</v>
      </c>
      <c r="D39" s="298">
        <v>9500</v>
      </c>
      <c r="E39" s="270">
        <f>D39/'- 3 -'!D39</f>
        <v>0.000618928877775098</v>
      </c>
    </row>
    <row r="40" spans="1:5" ht="13.5" customHeight="1">
      <c r="A40" s="400" t="s">
        <v>367</v>
      </c>
      <c r="B40" s="299">
        <v>0</v>
      </c>
      <c r="C40" s="271">
        <f>B40/'- 3 -'!D40</f>
        <v>0</v>
      </c>
      <c r="D40" s="299">
        <v>0</v>
      </c>
      <c r="E40" s="271">
        <f>D40/'- 3 -'!D40</f>
        <v>0</v>
      </c>
    </row>
    <row r="41" spans="1:5" ht="13.5" customHeight="1">
      <c r="A41" s="399" t="s">
        <v>368</v>
      </c>
      <c r="B41" s="298">
        <v>0</v>
      </c>
      <c r="C41" s="270">
        <f>B41/'- 3 -'!D41</f>
        <v>0</v>
      </c>
      <c r="D41" s="298">
        <v>87104</v>
      </c>
      <c r="E41" s="270">
        <f>D41/'- 3 -'!D41</f>
        <v>0.002114977473367744</v>
      </c>
    </row>
    <row r="42" spans="1:5" ht="13.5" customHeight="1">
      <c r="A42" s="400" t="s">
        <v>369</v>
      </c>
      <c r="B42" s="299">
        <v>0</v>
      </c>
      <c r="C42" s="271">
        <f>B42/'- 3 -'!D42</f>
        <v>0</v>
      </c>
      <c r="D42" s="299">
        <v>34770</v>
      </c>
      <c r="E42" s="271">
        <f>D42/'- 3 -'!D42</f>
        <v>0.002236967636926449</v>
      </c>
    </row>
    <row r="43" spans="1:5" ht="13.5" customHeight="1">
      <c r="A43" s="399" t="s">
        <v>370</v>
      </c>
      <c r="B43" s="298">
        <v>0</v>
      </c>
      <c r="C43" s="270">
        <f>B43/'- 3 -'!D43</f>
        <v>0</v>
      </c>
      <c r="D43" s="298">
        <v>9000</v>
      </c>
      <c r="E43" s="270">
        <f>D43/'- 3 -'!D43</f>
        <v>0.0009826842303638946</v>
      </c>
    </row>
    <row r="44" spans="1:5" ht="13.5" customHeight="1">
      <c r="A44" s="400" t="s">
        <v>371</v>
      </c>
      <c r="B44" s="299">
        <v>0</v>
      </c>
      <c r="C44" s="271">
        <f>B44/'- 3 -'!D44</f>
        <v>0</v>
      </c>
      <c r="D44" s="299">
        <v>25839</v>
      </c>
      <c r="E44" s="271">
        <f>D44/'- 3 -'!D44</f>
        <v>0.0036443742872109388</v>
      </c>
    </row>
    <row r="45" spans="1:5" ht="13.5" customHeight="1">
      <c r="A45" s="399" t="s">
        <v>372</v>
      </c>
      <c r="B45" s="298">
        <v>0</v>
      </c>
      <c r="C45" s="270">
        <f>B45/'- 3 -'!D45</f>
        <v>0</v>
      </c>
      <c r="D45" s="298">
        <v>20799</v>
      </c>
      <c r="E45" s="270">
        <f>D45/'- 3 -'!D45</f>
        <v>0.001964168630851037</v>
      </c>
    </row>
    <row r="46" spans="1:5" ht="13.5" customHeight="1">
      <c r="A46" s="400" t="s">
        <v>373</v>
      </c>
      <c r="B46" s="299">
        <v>0</v>
      </c>
      <c r="C46" s="271">
        <f>B46/'- 3 -'!D46</f>
        <v>0</v>
      </c>
      <c r="D46" s="299">
        <v>294800</v>
      </c>
      <c r="E46" s="271">
        <f>D46/'- 3 -'!D46</f>
        <v>0.001095078683706507</v>
      </c>
    </row>
    <row r="47" spans="1:5" ht="13.5" customHeight="1">
      <c r="A47" s="399" t="s">
        <v>377</v>
      </c>
      <c r="B47" s="298">
        <v>0</v>
      </c>
      <c r="C47" s="270">
        <f>B47/'- 3 -'!D47</f>
        <v>0</v>
      </c>
      <c r="D47" s="298">
        <v>0</v>
      </c>
      <c r="E47" s="270">
        <f>D47/'- 3 -'!D47</f>
        <v>0</v>
      </c>
    </row>
    <row r="48" spans="1:5" ht="4.5" customHeight="1">
      <c r="A48" s="401"/>
      <c r="B48" s="300"/>
      <c r="C48" s="159"/>
      <c r="D48" s="300"/>
      <c r="E48" s="159"/>
    </row>
    <row r="49" spans="1:6" ht="13.5" customHeight="1">
      <c r="A49" s="395" t="s">
        <v>374</v>
      </c>
      <c r="B49" s="301">
        <f>SUM(B11:B47)</f>
        <v>1908084</v>
      </c>
      <c r="C49" s="79">
        <f>B49/'- 3 -'!D49</f>
        <v>0.0013057359660391488</v>
      </c>
      <c r="D49" s="301">
        <f>SUM(D11:D47)</f>
        <v>2150961</v>
      </c>
      <c r="E49" s="79">
        <f>D49/'- 3 -'!D49</f>
        <v>0.001471941035744513</v>
      </c>
      <c r="F49" s="61"/>
    </row>
    <row r="50" spans="1:5" ht="4.5" customHeight="1">
      <c r="A50" s="401" t="s">
        <v>21</v>
      </c>
      <c r="B50" s="300"/>
      <c r="C50" s="159"/>
      <c r="D50" s="300"/>
      <c r="E50" s="159"/>
    </row>
    <row r="51" spans="1:5" ht="13.5" customHeight="1">
      <c r="A51" s="400" t="s">
        <v>375</v>
      </c>
      <c r="B51" s="299">
        <v>0</v>
      </c>
      <c r="C51" s="271">
        <f>B51/'- 3 -'!D51</f>
        <v>0</v>
      </c>
      <c r="D51" s="299">
        <v>4622</v>
      </c>
      <c r="E51" s="271">
        <f>D51/'- 3 -'!D51</f>
        <v>0.003161781707088493</v>
      </c>
    </row>
    <row r="52" spans="1:5" ht="13.5" customHeight="1">
      <c r="A52" s="399" t="s">
        <v>376</v>
      </c>
      <c r="B52" s="298">
        <v>0</v>
      </c>
      <c r="C52" s="270">
        <f>B52/'- 3 -'!D52</f>
        <v>0</v>
      </c>
      <c r="D52" s="298">
        <v>24000</v>
      </c>
      <c r="E52" s="270">
        <f>D52/'- 3 -'!D52</f>
        <v>0.009735854108226189</v>
      </c>
    </row>
    <row r="53" ht="49.5" customHeight="1"/>
    <row r="54" ht="15" customHeight="1">
      <c r="A54" s="3"/>
    </row>
    <row r="55" ht="14.25" customHeight="1">
      <c r="A55" s="3"/>
    </row>
    <row r="56" ht="14.25" customHeight="1">
      <c r="A56" s="3"/>
    </row>
    <row r="57" ht="14.25" customHeight="1">
      <c r="A57" s="3"/>
    </row>
    <row r="58" ht="14.25" customHeight="1">
      <c r="A58" s="3"/>
    </row>
    <row r="59" ht="14.25" customHeight="1"/>
    <row r="60" ht="14.25"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Roman,Bold"&amp;11&amp;A</oddHeader>
  </headerFooter>
</worksheet>
</file>

<file path=xl/worksheets/sheet28.xml><?xml version="1.0" encoding="utf-8"?>
<worksheet xmlns="http://schemas.openxmlformats.org/spreadsheetml/2006/main" xmlns:r="http://schemas.openxmlformats.org/officeDocument/2006/relationships">
  <sheetPr codeName="Sheet29">
    <pageSetUpPr fitToPage="1"/>
  </sheetPr>
  <dimension ref="A1:G58"/>
  <sheetViews>
    <sheetView showGridLines="0" showZeros="0" workbookViewId="0" topLeftCell="A1">
      <selection activeCell="A1" sqref="A1"/>
    </sheetView>
  </sheetViews>
  <sheetFormatPr defaultColWidth="15.83203125" defaultRowHeight="12"/>
  <cols>
    <col min="1" max="1" width="36.83203125" style="66" customWidth="1"/>
    <col min="2" max="2" width="17.83203125" style="66" customWidth="1"/>
    <col min="3" max="3" width="15.83203125" style="66" customWidth="1"/>
    <col min="4" max="4" width="17.83203125" style="66" customWidth="1"/>
    <col min="5" max="5" width="15.83203125" style="66" customWidth="1"/>
    <col min="6" max="6" width="17.83203125" style="66" customWidth="1"/>
    <col min="7" max="16384" width="15.83203125" style="66" customWidth="1"/>
  </cols>
  <sheetData>
    <row r="1" spans="1:7" ht="6.75" customHeight="1">
      <c r="A1" s="64"/>
      <c r="B1" s="114"/>
      <c r="C1" s="114"/>
      <c r="D1" s="114"/>
      <c r="E1" s="114"/>
      <c r="F1" s="114"/>
      <c r="G1" s="114"/>
    </row>
    <row r="2" spans="1:7" ht="15.75" customHeight="1">
      <c r="A2" s="330"/>
      <c r="B2" s="372" t="s">
        <v>18</v>
      </c>
      <c r="C2" s="161"/>
      <c r="D2" s="162"/>
      <c r="E2" s="161"/>
      <c r="F2" s="175"/>
      <c r="G2" s="333" t="s">
        <v>307</v>
      </c>
    </row>
    <row r="3" spans="1:7" ht="15.75" customHeight="1">
      <c r="A3" s="331"/>
      <c r="B3" s="507" t="s">
        <v>564</v>
      </c>
      <c r="C3" s="164"/>
      <c r="D3" s="165"/>
      <c r="E3" s="164"/>
      <c r="F3" s="176"/>
      <c r="G3" s="176"/>
    </row>
    <row r="4" spans="2:7" ht="15.75" customHeight="1">
      <c r="B4" s="114"/>
      <c r="C4" s="114"/>
      <c r="D4" s="114"/>
      <c r="E4" s="114"/>
      <c r="F4" s="114"/>
      <c r="G4" s="114"/>
    </row>
    <row r="5" spans="2:7" ht="15.75" customHeight="1">
      <c r="B5" s="42"/>
      <c r="C5" s="114"/>
      <c r="D5" s="114"/>
      <c r="E5" s="114"/>
      <c r="F5" s="114"/>
      <c r="G5" s="114"/>
    </row>
    <row r="6" spans="2:7" ht="15.75" customHeight="1">
      <c r="B6" s="261" t="s">
        <v>45</v>
      </c>
      <c r="C6" s="180"/>
      <c r="D6" s="181"/>
      <c r="E6" s="181"/>
      <c r="F6" s="181"/>
      <c r="G6" s="182"/>
    </row>
    <row r="7" spans="2:7" ht="15.75" customHeight="1">
      <c r="B7" s="166"/>
      <c r="C7" s="51"/>
      <c r="D7" s="50" t="s">
        <v>78</v>
      </c>
      <c r="E7" s="50"/>
      <c r="F7" s="50"/>
      <c r="G7" s="51"/>
    </row>
    <row r="8" spans="1:7" ht="15.75" customHeight="1">
      <c r="A8" s="303"/>
      <c r="B8" s="54" t="s">
        <v>56</v>
      </c>
      <c r="C8" s="55"/>
      <c r="D8" s="53" t="s">
        <v>85</v>
      </c>
      <c r="E8" s="55"/>
      <c r="F8" s="53" t="s">
        <v>336</v>
      </c>
      <c r="G8" s="55"/>
    </row>
    <row r="9" spans="1:7" ht="15.75" customHeight="1">
      <c r="A9" s="304" t="s">
        <v>118</v>
      </c>
      <c r="B9" s="107" t="s">
        <v>119</v>
      </c>
      <c r="C9" s="107" t="s">
        <v>120</v>
      </c>
      <c r="D9" s="107" t="s">
        <v>119</v>
      </c>
      <c r="E9" s="107" t="s">
        <v>120</v>
      </c>
      <c r="F9" s="107" t="s">
        <v>119</v>
      </c>
      <c r="G9" s="107" t="s">
        <v>120</v>
      </c>
    </row>
    <row r="10" ht="4.5" customHeight="1">
      <c r="A10" s="61"/>
    </row>
    <row r="11" spans="1:7" ht="13.5" customHeight="1">
      <c r="A11" s="399" t="s">
        <v>339</v>
      </c>
      <c r="B11" s="298">
        <v>43156</v>
      </c>
      <c r="C11" s="270">
        <f>B11/'- 3 -'!D11</f>
        <v>0.003725731721761844</v>
      </c>
      <c r="D11" s="298">
        <v>988372</v>
      </c>
      <c r="E11" s="270">
        <f>D11/'- 3 -'!D11</f>
        <v>0.08532785506768925</v>
      </c>
      <c r="F11" s="298">
        <v>254400</v>
      </c>
      <c r="G11" s="270">
        <f>F11/'- 3 -'!D11</f>
        <v>0.02196278964723823</v>
      </c>
    </row>
    <row r="12" spans="1:7" ht="13.5" customHeight="1">
      <c r="A12" s="400" t="s">
        <v>340</v>
      </c>
      <c r="B12" s="299">
        <v>58879</v>
      </c>
      <c r="C12" s="271">
        <f>B12/'- 3 -'!D12</f>
        <v>0.0029352342621437036</v>
      </c>
      <c r="D12" s="299">
        <v>1868804</v>
      </c>
      <c r="E12" s="271">
        <f>D12/'- 3 -'!D12</f>
        <v>0.09316356476895331</v>
      </c>
      <c r="F12" s="299">
        <v>119500</v>
      </c>
      <c r="G12" s="271">
        <f>F12/'- 3 -'!D12</f>
        <v>0.005957310659592938</v>
      </c>
    </row>
    <row r="13" spans="1:7" ht="13.5" customHeight="1">
      <c r="A13" s="399" t="s">
        <v>341</v>
      </c>
      <c r="B13" s="298">
        <v>163300</v>
      </c>
      <c r="C13" s="270">
        <f>B13/'- 3 -'!D13</f>
        <v>0.003317083079423116</v>
      </c>
      <c r="D13" s="298">
        <v>4299600</v>
      </c>
      <c r="E13" s="270">
        <f>D13/'- 3 -'!D13</f>
        <v>0.08733698964046313</v>
      </c>
      <c r="F13" s="298">
        <v>287300</v>
      </c>
      <c r="G13" s="270">
        <f>F13/'- 3 -'!D13</f>
        <v>0.005835872435506805</v>
      </c>
    </row>
    <row r="14" spans="1:7" ht="13.5" customHeight="1">
      <c r="A14" s="400" t="s">
        <v>378</v>
      </c>
      <c r="B14" s="299">
        <v>171651</v>
      </c>
      <c r="C14" s="271">
        <f>B14/'- 3 -'!D14</f>
        <v>0.003857495659190929</v>
      </c>
      <c r="D14" s="299">
        <v>4216715</v>
      </c>
      <c r="E14" s="271">
        <f>D14/'- 3 -'!D14</f>
        <v>0.09476181209864946</v>
      </c>
      <c r="F14" s="299">
        <v>200000</v>
      </c>
      <c r="G14" s="271">
        <f>F14/'- 3 -'!D14</f>
        <v>0.004494579884988645</v>
      </c>
    </row>
    <row r="15" spans="1:7" ht="13.5" customHeight="1">
      <c r="A15" s="399" t="s">
        <v>342</v>
      </c>
      <c r="B15" s="298">
        <v>58150</v>
      </c>
      <c r="C15" s="270">
        <f>B15/'- 3 -'!D15</f>
        <v>0.004309035584482699</v>
      </c>
      <c r="D15" s="298">
        <v>1345150</v>
      </c>
      <c r="E15" s="270">
        <f>D15/'- 3 -'!D15</f>
        <v>0.09967840441043686</v>
      </c>
      <c r="F15" s="298">
        <v>144000</v>
      </c>
      <c r="G15" s="270">
        <f>F15/'- 3 -'!D15</f>
        <v>0.010670698609896969</v>
      </c>
    </row>
    <row r="16" spans="1:7" ht="13.5" customHeight="1">
      <c r="A16" s="400" t="s">
        <v>343</v>
      </c>
      <c r="B16" s="299">
        <v>48762</v>
      </c>
      <c r="C16" s="271">
        <f>B16/'- 3 -'!D16</f>
        <v>0.0044500356599695284</v>
      </c>
      <c r="D16" s="299">
        <v>1532339</v>
      </c>
      <c r="E16" s="271">
        <f>D16/'- 3 -'!D16</f>
        <v>0.1398417454813594</v>
      </c>
      <c r="F16" s="299">
        <v>90000</v>
      </c>
      <c r="G16" s="271">
        <f>F16/'- 3 -'!D16</f>
        <v>0.0082134286821143</v>
      </c>
    </row>
    <row r="17" spans="1:7" ht="13.5" customHeight="1">
      <c r="A17" s="399" t="s">
        <v>344</v>
      </c>
      <c r="B17" s="298">
        <v>57065</v>
      </c>
      <c r="C17" s="270">
        <f>B17/'- 3 -'!D17</f>
        <v>0.004427329763487567</v>
      </c>
      <c r="D17" s="298">
        <v>1233665</v>
      </c>
      <c r="E17" s="270">
        <f>D17/'- 3 -'!D17</f>
        <v>0.0957126394930849</v>
      </c>
      <c r="F17" s="298">
        <v>117000</v>
      </c>
      <c r="G17" s="270">
        <f>F17/'- 3 -'!D17</f>
        <v>0.009077325546798307</v>
      </c>
    </row>
    <row r="18" spans="1:7" ht="13.5" customHeight="1">
      <c r="A18" s="400" t="s">
        <v>345</v>
      </c>
      <c r="B18" s="299">
        <v>102451</v>
      </c>
      <c r="C18" s="271">
        <f>B18/'- 3 -'!D18</f>
        <v>0.0012902649083837738</v>
      </c>
      <c r="D18" s="299">
        <v>11572019</v>
      </c>
      <c r="E18" s="271">
        <f>D18/'- 3 -'!D18</f>
        <v>0.14573767005544394</v>
      </c>
      <c r="F18" s="299">
        <v>740500</v>
      </c>
      <c r="G18" s="271">
        <f>F18/'- 3 -'!D18</f>
        <v>0.009325835420427173</v>
      </c>
    </row>
    <row r="19" spans="1:7" ht="13.5" customHeight="1">
      <c r="A19" s="399" t="s">
        <v>346</v>
      </c>
      <c r="B19" s="298">
        <v>65925</v>
      </c>
      <c r="C19" s="270">
        <f>B19/'- 3 -'!D19</f>
        <v>0.0033668228147251578</v>
      </c>
      <c r="D19" s="298">
        <v>1539200</v>
      </c>
      <c r="E19" s="270">
        <f>D19/'- 3 -'!D19</f>
        <v>0.07860771598672678</v>
      </c>
      <c r="F19" s="298">
        <v>55000</v>
      </c>
      <c r="G19" s="270">
        <f>F19/'- 3 -'!D19</f>
        <v>0.0028088775852845456</v>
      </c>
    </row>
    <row r="20" spans="1:7" ht="13.5" customHeight="1">
      <c r="A20" s="400" t="s">
        <v>347</v>
      </c>
      <c r="B20" s="299">
        <v>97088</v>
      </c>
      <c r="C20" s="271">
        <f>B20/'- 3 -'!D20</f>
        <v>0.0024986209562053163</v>
      </c>
      <c r="D20" s="299">
        <v>3788523</v>
      </c>
      <c r="E20" s="271">
        <f>D20/'- 3 -'!D20</f>
        <v>0.0975000304967229</v>
      </c>
      <c r="F20" s="299">
        <v>341600</v>
      </c>
      <c r="G20" s="271">
        <f>F20/'- 3 -'!D20</f>
        <v>0.008791291597723055</v>
      </c>
    </row>
    <row r="21" spans="1:7" ht="13.5" customHeight="1">
      <c r="A21" s="399" t="s">
        <v>348</v>
      </c>
      <c r="B21" s="298">
        <v>125000</v>
      </c>
      <c r="C21" s="270">
        <f>B21/'- 3 -'!D21</f>
        <v>0.005000410033622757</v>
      </c>
      <c r="D21" s="298">
        <v>2094000</v>
      </c>
      <c r="E21" s="270">
        <f>D21/'- 3 -'!D21</f>
        <v>0.08376686888324843</v>
      </c>
      <c r="F21" s="298">
        <v>300000</v>
      </c>
      <c r="G21" s="270">
        <f>F21/'- 3 -'!D21</f>
        <v>0.012000984080694617</v>
      </c>
    </row>
    <row r="22" spans="1:7" ht="13.5" customHeight="1">
      <c r="A22" s="400" t="s">
        <v>349</v>
      </c>
      <c r="B22" s="299">
        <v>54900</v>
      </c>
      <c r="C22" s="271">
        <f>B22/'- 3 -'!D22</f>
        <v>0.004294556176784271</v>
      </c>
      <c r="D22" s="299">
        <v>1480400</v>
      </c>
      <c r="E22" s="271">
        <f>D22/'- 3 -'!D22</f>
        <v>0.11580438914592776</v>
      </c>
      <c r="F22" s="299">
        <v>69000</v>
      </c>
      <c r="G22" s="271">
        <f>F22/'- 3 -'!D22</f>
        <v>0.005397529621094985</v>
      </c>
    </row>
    <row r="23" spans="1:7" ht="13.5" customHeight="1">
      <c r="A23" s="399" t="s">
        <v>350</v>
      </c>
      <c r="B23" s="298">
        <v>39700</v>
      </c>
      <c r="C23" s="270">
        <f>B23/'- 3 -'!D23</f>
        <v>0.0036361721274125705</v>
      </c>
      <c r="D23" s="298">
        <v>889450</v>
      </c>
      <c r="E23" s="270">
        <f>D23/'- 3 -'!D23</f>
        <v>0.08146582616441085</v>
      </c>
      <c r="F23" s="298">
        <v>85000</v>
      </c>
      <c r="G23" s="270">
        <f>F23/'- 3 -'!D23</f>
        <v>0.007785255184636485</v>
      </c>
    </row>
    <row r="24" spans="1:7" ht="13.5" customHeight="1">
      <c r="A24" s="400" t="s">
        <v>351</v>
      </c>
      <c r="B24" s="299">
        <v>174810</v>
      </c>
      <c r="C24" s="271">
        <f>B24/'- 3 -'!D24</f>
        <v>0.004793821917783801</v>
      </c>
      <c r="D24" s="299">
        <v>3475620</v>
      </c>
      <c r="E24" s="271">
        <f>D24/'- 3 -'!D24</f>
        <v>0.09531207215770114</v>
      </c>
      <c r="F24" s="299">
        <v>158860</v>
      </c>
      <c r="G24" s="271">
        <f>F24/'- 3 -'!D24</f>
        <v>0.004356424402832416</v>
      </c>
    </row>
    <row r="25" spans="1:7" ht="13.5" customHeight="1">
      <c r="A25" s="399" t="s">
        <v>352</v>
      </c>
      <c r="B25" s="298">
        <v>571279</v>
      </c>
      <c r="C25" s="270">
        <f>B25/'- 3 -'!D25</f>
        <v>0.0049082741043909115</v>
      </c>
      <c r="D25" s="298">
        <v>12755823</v>
      </c>
      <c r="E25" s="270">
        <f>D25/'- 3 -'!D25</f>
        <v>0.10959456887281693</v>
      </c>
      <c r="F25" s="298">
        <v>420000</v>
      </c>
      <c r="G25" s="270">
        <f>F25/'- 3 -'!D25</f>
        <v>0.0036085259984074028</v>
      </c>
    </row>
    <row r="26" spans="1:7" ht="13.5" customHeight="1">
      <c r="A26" s="400" t="s">
        <v>353</v>
      </c>
      <c r="B26" s="299">
        <v>108736</v>
      </c>
      <c r="C26" s="271">
        <f>B26/'- 3 -'!D26</f>
        <v>0.004002191753554854</v>
      </c>
      <c r="D26" s="299">
        <v>2977528</v>
      </c>
      <c r="E26" s="271">
        <f>D26/'- 3 -'!D26</f>
        <v>0.10959238897493635</v>
      </c>
      <c r="F26" s="299">
        <v>131761</v>
      </c>
      <c r="G26" s="271">
        <f>F26/'- 3 -'!D26</f>
        <v>0.004849661451958333</v>
      </c>
    </row>
    <row r="27" spans="1:7" ht="13.5" customHeight="1">
      <c r="A27" s="399" t="s">
        <v>354</v>
      </c>
      <c r="B27" s="298">
        <v>164018</v>
      </c>
      <c r="C27" s="270">
        <f>B27/'- 3 -'!D27</f>
        <v>0.0057694614411869715</v>
      </c>
      <c r="D27" s="298">
        <v>3100834</v>
      </c>
      <c r="E27" s="270">
        <f>D27/'- 3 -'!D27</f>
        <v>0.109074261352544</v>
      </c>
      <c r="F27" s="298">
        <v>248000</v>
      </c>
      <c r="G27" s="270">
        <f>F27/'- 3 -'!D27</f>
        <v>0.008723593980016639</v>
      </c>
    </row>
    <row r="28" spans="1:7" ht="13.5" customHeight="1">
      <c r="A28" s="400" t="s">
        <v>355</v>
      </c>
      <c r="B28" s="299">
        <v>45702</v>
      </c>
      <c r="C28" s="271">
        <f>B28/'- 3 -'!D28</f>
        <v>0.002640835609341238</v>
      </c>
      <c r="D28" s="299">
        <v>1665903</v>
      </c>
      <c r="E28" s="271">
        <f>D28/'- 3 -'!D28</f>
        <v>0.0962622196864119</v>
      </c>
      <c r="F28" s="299">
        <v>95780</v>
      </c>
      <c r="G28" s="271">
        <f>F28/'- 3 -'!D28</f>
        <v>0.005534533164034479</v>
      </c>
    </row>
    <row r="29" spans="1:7" ht="13.5" customHeight="1">
      <c r="A29" s="399" t="s">
        <v>356</v>
      </c>
      <c r="B29" s="298">
        <v>649845</v>
      </c>
      <c r="C29" s="270">
        <f>B29/'- 3 -'!D29</f>
        <v>0.005980958950444394</v>
      </c>
      <c r="D29" s="298">
        <v>8823443</v>
      </c>
      <c r="E29" s="270">
        <f>D29/'- 3 -'!D29</f>
        <v>0.08120805789778476</v>
      </c>
      <c r="F29" s="298">
        <v>622500</v>
      </c>
      <c r="G29" s="270">
        <f>F29/'- 3 -'!D29</f>
        <v>0.0057292845934825</v>
      </c>
    </row>
    <row r="30" spans="1:7" ht="13.5" customHeight="1">
      <c r="A30" s="400" t="s">
        <v>357</v>
      </c>
      <c r="B30" s="299">
        <v>35145</v>
      </c>
      <c r="C30" s="271">
        <f>B30/'- 3 -'!D30</f>
        <v>0.0034276461877201223</v>
      </c>
      <c r="D30" s="299">
        <v>916642</v>
      </c>
      <c r="E30" s="271">
        <f>D30/'- 3 -'!D30</f>
        <v>0.08939890330926585</v>
      </c>
      <c r="F30" s="299">
        <v>216350</v>
      </c>
      <c r="G30" s="271">
        <f>F30/'- 3 -'!D30</f>
        <v>0.021100334406409117</v>
      </c>
    </row>
    <row r="31" spans="1:7" ht="13.5" customHeight="1">
      <c r="A31" s="399" t="s">
        <v>358</v>
      </c>
      <c r="B31" s="298">
        <v>160499</v>
      </c>
      <c r="C31" s="270">
        <f>B31/'- 3 -'!D31</f>
        <v>0.006473811755708687</v>
      </c>
      <c r="D31" s="298">
        <v>2753614</v>
      </c>
      <c r="E31" s="270">
        <f>D31/'- 3 -'!D31</f>
        <v>0.11106847197729594</v>
      </c>
      <c r="F31" s="298">
        <v>153945</v>
      </c>
      <c r="G31" s="270">
        <f>F31/'- 3 -'!D31</f>
        <v>0.006209452711434799</v>
      </c>
    </row>
    <row r="32" spans="1:7" ht="13.5" customHeight="1">
      <c r="A32" s="400" t="s">
        <v>359</v>
      </c>
      <c r="B32" s="299">
        <v>46700</v>
      </c>
      <c r="C32" s="271">
        <f>B32/'- 3 -'!D32</f>
        <v>0.002369594179343065</v>
      </c>
      <c r="D32" s="299">
        <v>1753940</v>
      </c>
      <c r="E32" s="271">
        <f>D32/'- 3 -'!D32</f>
        <v>0.08899627440935709</v>
      </c>
      <c r="F32" s="299">
        <v>194000</v>
      </c>
      <c r="G32" s="271">
        <f>F32/'- 3 -'!D32</f>
        <v>0.009843710295343783</v>
      </c>
    </row>
    <row r="33" spans="1:7" ht="13.5" customHeight="1">
      <c r="A33" s="399" t="s">
        <v>360</v>
      </c>
      <c r="B33" s="298">
        <v>91000</v>
      </c>
      <c r="C33" s="270">
        <f>B33/'- 3 -'!D33</f>
        <v>0.004204029400486928</v>
      </c>
      <c r="D33" s="298">
        <v>2130800</v>
      </c>
      <c r="E33" s="270">
        <f>D33/'- 3 -'!D33</f>
        <v>0.09843896534678623</v>
      </c>
      <c r="F33" s="298">
        <v>174900</v>
      </c>
      <c r="G33" s="270">
        <f>F33/'- 3 -'!D33</f>
        <v>0.008080052111485317</v>
      </c>
    </row>
    <row r="34" spans="1:7" ht="13.5" customHeight="1">
      <c r="A34" s="400" t="s">
        <v>361</v>
      </c>
      <c r="B34" s="299">
        <v>52263</v>
      </c>
      <c r="C34" s="271">
        <f>B34/'- 3 -'!D34</f>
        <v>0.00290955251580009</v>
      </c>
      <c r="D34" s="299">
        <v>1619904</v>
      </c>
      <c r="E34" s="271">
        <f>D34/'- 3 -'!D34</f>
        <v>0.09018226582007594</v>
      </c>
      <c r="F34" s="299">
        <v>154520</v>
      </c>
      <c r="G34" s="271">
        <f>F34/'- 3 -'!D34</f>
        <v>0.008602339221656428</v>
      </c>
    </row>
    <row r="35" spans="1:7" ht="13.5" customHeight="1">
      <c r="A35" s="399" t="s">
        <v>362</v>
      </c>
      <c r="B35" s="298">
        <v>519900</v>
      </c>
      <c r="C35" s="270">
        <f>B35/'- 3 -'!D35</f>
        <v>0.003989361089894371</v>
      </c>
      <c r="D35" s="298">
        <v>14033380</v>
      </c>
      <c r="E35" s="270">
        <f>D35/'- 3 -'!D35</f>
        <v>0.1076826699975031</v>
      </c>
      <c r="F35" s="298">
        <v>639000</v>
      </c>
      <c r="G35" s="270">
        <f>F35/'- 3 -'!D35</f>
        <v>0.00490325396507502</v>
      </c>
    </row>
    <row r="36" spans="1:7" ht="13.5" customHeight="1">
      <c r="A36" s="400" t="s">
        <v>363</v>
      </c>
      <c r="B36" s="299">
        <v>41330</v>
      </c>
      <c r="C36" s="271">
        <f>B36/'- 3 -'!D36</f>
        <v>0.0024852078121993457</v>
      </c>
      <c r="D36" s="299">
        <v>1720800</v>
      </c>
      <c r="E36" s="271">
        <f>D36/'- 3 -'!D36</f>
        <v>0.10347315759091784</v>
      </c>
      <c r="F36" s="299">
        <v>91300</v>
      </c>
      <c r="G36" s="271">
        <f>F36/'- 3 -'!D36</f>
        <v>0.005489946122763133</v>
      </c>
    </row>
    <row r="37" spans="1:7" ht="13.5" customHeight="1">
      <c r="A37" s="399" t="s">
        <v>364</v>
      </c>
      <c r="B37" s="298">
        <v>92098</v>
      </c>
      <c r="C37" s="270">
        <f>B37/'- 3 -'!D37</f>
        <v>0.0036037450336889</v>
      </c>
      <c r="D37" s="298">
        <v>2679040</v>
      </c>
      <c r="E37" s="270">
        <f>D37/'- 3 -'!D37</f>
        <v>0.10482938929242666</v>
      </c>
      <c r="F37" s="298">
        <v>201486</v>
      </c>
      <c r="G37" s="270">
        <f>F37/'- 3 -'!D37</f>
        <v>0.007884038435773217</v>
      </c>
    </row>
    <row r="38" spans="1:7" ht="13.5" customHeight="1">
      <c r="A38" s="400" t="s">
        <v>365</v>
      </c>
      <c r="B38" s="299">
        <v>315112</v>
      </c>
      <c r="C38" s="271">
        <f>B38/'- 3 -'!D38</f>
        <v>0.004723710911506572</v>
      </c>
      <c r="D38" s="299">
        <v>6496617</v>
      </c>
      <c r="E38" s="271">
        <f>D38/'- 3 -'!D38</f>
        <v>0.09738804174636033</v>
      </c>
      <c r="F38" s="299">
        <v>624601</v>
      </c>
      <c r="G38" s="271">
        <f>F38/'- 3 -'!D38</f>
        <v>0.009363129804761217</v>
      </c>
    </row>
    <row r="39" spans="1:7" ht="13.5" customHeight="1">
      <c r="A39" s="399" t="s">
        <v>366</v>
      </c>
      <c r="B39" s="298">
        <v>39500</v>
      </c>
      <c r="C39" s="270">
        <f>B39/'- 3 -'!D39</f>
        <v>0.0025734411233806704</v>
      </c>
      <c r="D39" s="298">
        <v>1395600</v>
      </c>
      <c r="E39" s="270">
        <f>D39/'- 3 -'!D39</f>
        <v>0.09092390966557123</v>
      </c>
      <c r="F39" s="298">
        <v>180200</v>
      </c>
      <c r="G39" s="270">
        <f>F39/'- 3 -'!D39</f>
        <v>0.011740103555270805</v>
      </c>
    </row>
    <row r="40" spans="1:7" ht="13.5" customHeight="1">
      <c r="A40" s="400" t="s">
        <v>367</v>
      </c>
      <c r="B40" s="299">
        <v>301201</v>
      </c>
      <c r="C40" s="271">
        <f>B40/'- 3 -'!D40</f>
        <v>0.0042905532281876</v>
      </c>
      <c r="D40" s="299">
        <v>6584050</v>
      </c>
      <c r="E40" s="271">
        <f>D40/'- 3 -'!D40</f>
        <v>0.09378858961971762</v>
      </c>
      <c r="F40" s="299">
        <v>975644</v>
      </c>
      <c r="G40" s="271">
        <f>F40/'- 3 -'!D40</f>
        <v>0.01389787057068822</v>
      </c>
    </row>
    <row r="41" spans="1:7" ht="13.5" customHeight="1">
      <c r="A41" s="399" t="s">
        <v>368</v>
      </c>
      <c r="B41" s="298">
        <v>185856</v>
      </c>
      <c r="C41" s="270">
        <f>B41/'- 3 -'!D41</f>
        <v>0.00451278073670825</v>
      </c>
      <c r="D41" s="298">
        <v>3140331</v>
      </c>
      <c r="E41" s="270">
        <f>D41/'- 3 -'!D41</f>
        <v>0.07625056626467672</v>
      </c>
      <c r="F41" s="298">
        <v>118286</v>
      </c>
      <c r="G41" s="270">
        <f>F41/'- 3 -'!D41</f>
        <v>0.0028721094945671492</v>
      </c>
    </row>
    <row r="42" spans="1:7" ht="13.5" customHeight="1">
      <c r="A42" s="400" t="s">
        <v>369</v>
      </c>
      <c r="B42" s="299">
        <v>55373</v>
      </c>
      <c r="C42" s="271">
        <f>B42/'- 3 -'!D42</f>
        <v>0.003562485158456378</v>
      </c>
      <c r="D42" s="299">
        <v>1634450</v>
      </c>
      <c r="E42" s="271">
        <f>D42/'- 3 -'!D42</f>
        <v>0.10515420633231046</v>
      </c>
      <c r="F42" s="299">
        <v>57316</v>
      </c>
      <c r="G42" s="271">
        <f>F42/'- 3 -'!D42</f>
        <v>0.003687490281221638</v>
      </c>
    </row>
    <row r="43" spans="1:7" ht="13.5" customHeight="1">
      <c r="A43" s="399" t="s">
        <v>370</v>
      </c>
      <c r="B43" s="298">
        <v>36056</v>
      </c>
      <c r="C43" s="270">
        <f>B43/'- 3 -'!D43</f>
        <v>0.003936851401111175</v>
      </c>
      <c r="D43" s="298">
        <v>710277</v>
      </c>
      <c r="E43" s="270">
        <f>D43/'- 3 -'!D43</f>
        <v>0.07755311189890843</v>
      </c>
      <c r="F43" s="298">
        <v>93200</v>
      </c>
      <c r="G43" s="270">
        <f>F43/'- 3 -'!D43</f>
        <v>0.010176241141101662</v>
      </c>
    </row>
    <row r="44" spans="1:7" ht="13.5" customHeight="1">
      <c r="A44" s="400" t="s">
        <v>371</v>
      </c>
      <c r="B44" s="299">
        <v>19185</v>
      </c>
      <c r="C44" s="271">
        <f>B44/'- 3 -'!D44</f>
        <v>0.0027058833817153087</v>
      </c>
      <c r="D44" s="299">
        <v>752201</v>
      </c>
      <c r="E44" s="271">
        <f>D44/'- 3 -'!D44</f>
        <v>0.1060916437638591</v>
      </c>
      <c r="F44" s="299">
        <v>49588</v>
      </c>
      <c r="G44" s="271">
        <f>F44/'- 3 -'!D44</f>
        <v>0.006993971599296259</v>
      </c>
    </row>
    <row r="45" spans="1:7" ht="13.5" customHeight="1">
      <c r="A45" s="399" t="s">
        <v>372</v>
      </c>
      <c r="B45" s="298">
        <v>74313</v>
      </c>
      <c r="C45" s="270">
        <f>B45/'- 3 -'!D45</f>
        <v>0.007017801983962358</v>
      </c>
      <c r="D45" s="298">
        <v>896216</v>
      </c>
      <c r="E45" s="270">
        <f>D45/'- 3 -'!D45</f>
        <v>0.08463480713816976</v>
      </c>
      <c r="F45" s="298">
        <v>132994</v>
      </c>
      <c r="G45" s="270">
        <f>F45/'- 3 -'!D45</f>
        <v>0.012559384724813827</v>
      </c>
    </row>
    <row r="46" spans="1:7" ht="13.5" customHeight="1">
      <c r="A46" s="400" t="s">
        <v>373</v>
      </c>
      <c r="B46" s="299">
        <v>1014400</v>
      </c>
      <c r="C46" s="271">
        <f>B46/'- 3 -'!D46</f>
        <v>0.0037681404910172344</v>
      </c>
      <c r="D46" s="299">
        <v>25162500</v>
      </c>
      <c r="E46" s="271">
        <f>D46/'- 3 -'!D46</f>
        <v>0.0934698689917401</v>
      </c>
      <c r="F46" s="299">
        <v>7818200</v>
      </c>
      <c r="G46" s="271">
        <f>F46/'- 3 -'!D46</f>
        <v>0.029041873015448486</v>
      </c>
    </row>
    <row r="47" spans="1:7" ht="13.5" customHeight="1">
      <c r="A47" s="399" t="s">
        <v>377</v>
      </c>
      <c r="B47" s="298">
        <v>0</v>
      </c>
      <c r="C47" s="270">
        <f>B47/'- 3 -'!D47</f>
        <v>0</v>
      </c>
      <c r="D47" s="298">
        <v>556172</v>
      </c>
      <c r="E47" s="270">
        <f>D47/'- 3 -'!D47</f>
        <v>0.09680708520113807</v>
      </c>
      <c r="F47" s="298">
        <v>31446</v>
      </c>
      <c r="G47" s="270">
        <f>F47/'- 3 -'!D47</f>
        <v>0.005473478710246089</v>
      </c>
    </row>
    <row r="48" spans="1:7" ht="4.5" customHeight="1">
      <c r="A48" s="401"/>
      <c r="B48" s="300"/>
      <c r="C48" s="159"/>
      <c r="D48" s="300"/>
      <c r="E48" s="159"/>
      <c r="F48" s="300"/>
      <c r="G48" s="159"/>
    </row>
    <row r="49" spans="1:7" ht="13.5" customHeight="1">
      <c r="A49" s="395" t="s">
        <v>374</v>
      </c>
      <c r="B49" s="301">
        <f>SUM(B11:B47)</f>
        <v>5880348</v>
      </c>
      <c r="C49" s="79">
        <f>B49/'- 3 -'!D49</f>
        <v>0.004024027179320395</v>
      </c>
      <c r="D49" s="301">
        <f>SUM(D11:D47)</f>
        <v>144583922</v>
      </c>
      <c r="E49" s="79">
        <f>D49/'- 3 -'!D49</f>
        <v>0.09894136058286686</v>
      </c>
      <c r="F49" s="301">
        <f>SUM(F11:F47)</f>
        <v>16387177</v>
      </c>
      <c r="G49" s="79">
        <f>F49/'- 3 -'!D49</f>
        <v>0.011214037951552196</v>
      </c>
    </row>
    <row r="50" spans="1:7" ht="4.5" customHeight="1">
      <c r="A50" s="401" t="s">
        <v>21</v>
      </c>
      <c r="B50" s="300"/>
      <c r="C50" s="159"/>
      <c r="D50" s="300"/>
      <c r="E50" s="159"/>
      <c r="F50" s="300"/>
      <c r="G50" s="159"/>
    </row>
    <row r="51" spans="1:7" ht="13.5" customHeight="1">
      <c r="A51" s="400" t="s">
        <v>375</v>
      </c>
      <c r="B51" s="299">
        <v>0</v>
      </c>
      <c r="C51" s="271">
        <f>B51/'- 3 -'!D51</f>
        <v>0</v>
      </c>
      <c r="D51" s="299">
        <v>171948</v>
      </c>
      <c r="E51" s="271">
        <f>D51/'- 3 -'!D51</f>
        <v>0.11762484659680922</v>
      </c>
      <c r="F51" s="299">
        <v>20000</v>
      </c>
      <c r="G51" s="271">
        <f>F51/'- 3 -'!D51</f>
        <v>0.013681443994324936</v>
      </c>
    </row>
    <row r="52" spans="1:7" ht="13.5" customHeight="1">
      <c r="A52" s="399" t="s">
        <v>376</v>
      </c>
      <c r="B52" s="298">
        <v>15913</v>
      </c>
      <c r="C52" s="270">
        <f>B52/'- 3 -'!D52</f>
        <v>0.0064552769343418056</v>
      </c>
      <c r="D52" s="298">
        <v>311170</v>
      </c>
      <c r="E52" s="270">
        <f>D52/'- 3 -'!D52</f>
        <v>0.12622940511903097</v>
      </c>
      <c r="F52" s="298">
        <v>0</v>
      </c>
      <c r="G52" s="270">
        <f>F52/'- 3 -'!D52</f>
        <v>0</v>
      </c>
    </row>
    <row r="53" ht="49.5" customHeight="1"/>
    <row r="54" ht="15" customHeight="1">
      <c r="A54" s="3"/>
    </row>
    <row r="55" ht="14.25" customHeight="1">
      <c r="A55" s="3"/>
    </row>
    <row r="56" ht="14.25" customHeight="1">
      <c r="A56" s="3"/>
    </row>
    <row r="57" ht="14.25" customHeight="1">
      <c r="A57" s="3"/>
    </row>
    <row r="58" ht="14.25" customHeight="1">
      <c r="A58" s="3"/>
    </row>
    <row r="59" ht="14.25" customHeight="1"/>
    <row r="60" ht="14.25"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Roman,Bold"&amp;11&amp;A</oddHeader>
  </headerFooter>
</worksheet>
</file>

<file path=xl/worksheets/sheet29.xml><?xml version="1.0" encoding="utf-8"?>
<worksheet xmlns="http://schemas.openxmlformats.org/spreadsheetml/2006/main" xmlns:r="http://schemas.openxmlformats.org/officeDocument/2006/relationships">
  <sheetPr codeName="Sheet30">
    <pageSetUpPr fitToPage="1"/>
  </sheetPr>
  <dimension ref="A1:F58"/>
  <sheetViews>
    <sheetView showGridLines="0" showZeros="0" workbookViewId="0" topLeftCell="A1">
      <selection activeCell="A1" sqref="A1"/>
    </sheetView>
  </sheetViews>
  <sheetFormatPr defaultColWidth="15.83203125" defaultRowHeight="12"/>
  <cols>
    <col min="1" max="1" width="35.83203125" style="66" customWidth="1"/>
    <col min="2" max="2" width="19.83203125" style="66" customWidth="1"/>
    <col min="3" max="3" width="15.83203125" style="66" customWidth="1"/>
    <col min="4" max="4" width="19.83203125" style="66" customWidth="1"/>
    <col min="5" max="5" width="15.83203125" style="66" customWidth="1"/>
    <col min="6" max="6" width="30.83203125" style="66" customWidth="1"/>
    <col min="7" max="16384" width="15.83203125" style="66" customWidth="1"/>
  </cols>
  <sheetData>
    <row r="1" spans="1:6" ht="6.75" customHeight="1">
      <c r="A1" s="64"/>
      <c r="B1" s="64"/>
      <c r="C1" s="64"/>
      <c r="D1" s="114"/>
      <c r="E1" s="114"/>
      <c r="F1" s="114"/>
    </row>
    <row r="2" spans="1:6" ht="15.75" customHeight="1">
      <c r="A2" s="330"/>
      <c r="B2" s="372" t="s">
        <v>18</v>
      </c>
      <c r="C2" s="160"/>
      <c r="D2" s="162"/>
      <c r="E2" s="161"/>
      <c r="F2" s="333" t="s">
        <v>306</v>
      </c>
    </row>
    <row r="3" spans="1:6" ht="15.75" customHeight="1">
      <c r="A3" s="331"/>
      <c r="B3" s="507" t="s">
        <v>564</v>
      </c>
      <c r="C3" s="163"/>
      <c r="D3" s="165"/>
      <c r="E3" s="164"/>
      <c r="F3" s="179"/>
    </row>
    <row r="4" spans="4:6" ht="15.75" customHeight="1">
      <c r="D4" s="114"/>
      <c r="E4" s="114"/>
      <c r="F4" s="114"/>
    </row>
    <row r="5" spans="2:6" ht="15.75" customHeight="1">
      <c r="B5" s="9"/>
      <c r="D5" s="114"/>
      <c r="E5" s="114"/>
      <c r="F5" s="114"/>
    </row>
    <row r="6" spans="2:6" ht="15.75" customHeight="1">
      <c r="B6" s="262" t="s">
        <v>237</v>
      </c>
      <c r="C6" s="181"/>
      <c r="D6" s="137"/>
      <c r="E6" s="126"/>
      <c r="F6" s="123"/>
    </row>
    <row r="7" spans="2:6" ht="15.75" customHeight="1">
      <c r="B7" s="184"/>
      <c r="C7" s="51"/>
      <c r="D7" s="184"/>
      <c r="E7" s="51"/>
      <c r="F7" s="114"/>
    </row>
    <row r="8" spans="1:6" ht="15.75" customHeight="1">
      <c r="A8" s="303"/>
      <c r="B8" s="54" t="s">
        <v>99</v>
      </c>
      <c r="C8" s="55"/>
      <c r="D8" s="53" t="s">
        <v>100</v>
      </c>
      <c r="E8" s="55"/>
      <c r="F8" s="114"/>
    </row>
    <row r="9" spans="1:5" ht="15.75" customHeight="1">
      <c r="A9" s="304" t="s">
        <v>118</v>
      </c>
      <c r="B9" s="107" t="s">
        <v>119</v>
      </c>
      <c r="C9" s="107" t="s">
        <v>120</v>
      </c>
      <c r="D9" s="183" t="s">
        <v>119</v>
      </c>
      <c r="E9" s="107" t="s">
        <v>120</v>
      </c>
    </row>
    <row r="10" ht="4.5" customHeight="1">
      <c r="A10" s="61"/>
    </row>
    <row r="11" spans="1:5" ht="13.5" customHeight="1">
      <c r="A11" s="399" t="s">
        <v>339</v>
      </c>
      <c r="B11" s="298">
        <v>36130</v>
      </c>
      <c r="C11" s="270">
        <f>B11/'- 3 -'!D11</f>
        <v>0.0031191650548534483</v>
      </c>
      <c r="D11" s="298">
        <v>15200</v>
      </c>
      <c r="E11" s="270">
        <f>D11/'- 3 -'!D11</f>
        <v>0.0013122421487343598</v>
      </c>
    </row>
    <row r="12" spans="1:5" ht="13.5" customHeight="1">
      <c r="A12" s="400" t="s">
        <v>340</v>
      </c>
      <c r="B12" s="299">
        <v>230000</v>
      </c>
      <c r="C12" s="271">
        <f>B12/'- 3 -'!D12</f>
        <v>0.01146595357076465</v>
      </c>
      <c r="D12" s="299">
        <v>51100</v>
      </c>
      <c r="E12" s="271">
        <f>D12/'- 3 -'!D12</f>
        <v>0.0025474357715916246</v>
      </c>
    </row>
    <row r="13" spans="1:5" ht="13.5" customHeight="1">
      <c r="A13" s="399" t="s">
        <v>341</v>
      </c>
      <c r="B13" s="298">
        <v>188200</v>
      </c>
      <c r="C13" s="270">
        <f>B13/'- 3 -'!D13</f>
        <v>0.003822872232378631</v>
      </c>
      <c r="D13" s="298">
        <v>101000</v>
      </c>
      <c r="E13" s="270">
        <f>D13/'- 3 -'!D13</f>
        <v>0.00205159455616494</v>
      </c>
    </row>
    <row r="14" spans="1:5" ht="13.5" customHeight="1">
      <c r="A14" s="400" t="s">
        <v>378</v>
      </c>
      <c r="B14" s="299">
        <v>149862</v>
      </c>
      <c r="C14" s="271">
        <f>B14/'- 3 -'!D14</f>
        <v>0.0033678336536208412</v>
      </c>
      <c r="D14" s="299">
        <v>115250</v>
      </c>
      <c r="E14" s="271">
        <f>D14/'- 3 -'!D14</f>
        <v>0.0025900016587247065</v>
      </c>
    </row>
    <row r="15" spans="1:5" ht="13.5" customHeight="1">
      <c r="A15" s="399" t="s">
        <v>342</v>
      </c>
      <c r="B15" s="298">
        <v>96650</v>
      </c>
      <c r="C15" s="270">
        <f>B15/'- 3 -'!D15</f>
        <v>0.007161965421156542</v>
      </c>
      <c r="D15" s="298">
        <v>35000</v>
      </c>
      <c r="E15" s="270">
        <f>D15/'- 3 -'!D15</f>
        <v>0.0025935725787944023</v>
      </c>
    </row>
    <row r="16" spans="1:5" ht="13.5" customHeight="1">
      <c r="A16" s="400" t="s">
        <v>343</v>
      </c>
      <c r="B16" s="299">
        <v>4975</v>
      </c>
      <c r="C16" s="271">
        <f>B16/'- 3 -'!D16</f>
        <v>0.0004540200854835405</v>
      </c>
      <c r="D16" s="299">
        <v>11000</v>
      </c>
      <c r="E16" s="271">
        <f>D16/'- 3 -'!D16</f>
        <v>0.001003863505591748</v>
      </c>
    </row>
    <row r="17" spans="1:5" ht="13.5" customHeight="1">
      <c r="A17" s="399" t="s">
        <v>344</v>
      </c>
      <c r="B17" s="298">
        <v>57890</v>
      </c>
      <c r="C17" s="270">
        <f>B17/'- 3 -'!D17</f>
        <v>0.00449133654618935</v>
      </c>
      <c r="D17" s="298">
        <v>30000</v>
      </c>
      <c r="E17" s="270">
        <f>D17/'- 3 -'!D17</f>
        <v>0.002327519370973925</v>
      </c>
    </row>
    <row r="18" spans="1:5" ht="13.5" customHeight="1">
      <c r="A18" s="400" t="s">
        <v>345</v>
      </c>
      <c r="B18" s="299">
        <v>2130085</v>
      </c>
      <c r="C18" s="271">
        <f>B18/'- 3 -'!D18</f>
        <v>0.0268262284152878</v>
      </c>
      <c r="D18" s="299">
        <v>27200</v>
      </c>
      <c r="E18" s="271">
        <f>D18/'- 3 -'!D18</f>
        <v>0.0003425560073404715</v>
      </c>
    </row>
    <row r="19" spans="1:5" ht="13.5" customHeight="1">
      <c r="A19" s="399" t="s">
        <v>346</v>
      </c>
      <c r="B19" s="298">
        <v>18000</v>
      </c>
      <c r="C19" s="270">
        <f>B19/'- 3 -'!D19</f>
        <v>0.0009192690279113059</v>
      </c>
      <c r="D19" s="298">
        <v>20000</v>
      </c>
      <c r="E19" s="270">
        <f>D19/'- 3 -'!D19</f>
        <v>0.001021410031012562</v>
      </c>
    </row>
    <row r="20" spans="1:5" ht="13.5" customHeight="1">
      <c r="A20" s="400" t="s">
        <v>347</v>
      </c>
      <c r="B20" s="299">
        <v>74655</v>
      </c>
      <c r="C20" s="271">
        <f>B20/'- 3 -'!D20</f>
        <v>0.0019212935428220572</v>
      </c>
      <c r="D20" s="299">
        <v>126560</v>
      </c>
      <c r="E20" s="271">
        <f>D20/'- 3 -'!D20</f>
        <v>0.0032571014771891975</v>
      </c>
    </row>
    <row r="21" spans="1:5" ht="13.5" customHeight="1">
      <c r="A21" s="399" t="s">
        <v>348</v>
      </c>
      <c r="B21" s="298">
        <v>90000</v>
      </c>
      <c r="C21" s="270">
        <f>B21/'- 3 -'!D21</f>
        <v>0.0036002952242083852</v>
      </c>
      <c r="D21" s="298">
        <v>96000</v>
      </c>
      <c r="E21" s="270">
        <f>D21/'- 3 -'!D21</f>
        <v>0.0038403149058222775</v>
      </c>
    </row>
    <row r="22" spans="1:5" ht="13.5" customHeight="1">
      <c r="A22" s="400" t="s">
        <v>349</v>
      </c>
      <c r="B22" s="299">
        <v>38365</v>
      </c>
      <c r="C22" s="271">
        <f>B22/'- 3 -'!D22</f>
        <v>0.003001104694395784</v>
      </c>
      <c r="D22" s="299">
        <v>2500</v>
      </c>
      <c r="E22" s="271">
        <f>D22/'- 3 -'!D22</f>
        <v>0.0001955626674309777</v>
      </c>
    </row>
    <row r="23" spans="1:5" ht="13.5" customHeight="1">
      <c r="A23" s="399" t="s">
        <v>350</v>
      </c>
      <c r="B23" s="298">
        <v>35400</v>
      </c>
      <c r="C23" s="270">
        <f>B23/'- 3 -'!D23</f>
        <v>0.0032423298063074305</v>
      </c>
      <c r="D23" s="298">
        <v>9000</v>
      </c>
      <c r="E23" s="270">
        <f>D23/'- 3 -'!D23</f>
        <v>0.0008243211371968044</v>
      </c>
    </row>
    <row r="24" spans="1:5" ht="13.5" customHeight="1">
      <c r="A24" s="400" t="s">
        <v>351</v>
      </c>
      <c r="B24" s="299">
        <v>239280</v>
      </c>
      <c r="C24" s="271">
        <f>B24/'- 3 -'!D24</f>
        <v>0.006561785415521469</v>
      </c>
      <c r="D24" s="299">
        <v>106095</v>
      </c>
      <c r="E24" s="271">
        <f>D24/'- 3 -'!D24</f>
        <v>0.002909447608073179</v>
      </c>
    </row>
    <row r="25" spans="1:5" ht="13.5" customHeight="1">
      <c r="A25" s="399" t="s">
        <v>352</v>
      </c>
      <c r="B25" s="298">
        <v>254925</v>
      </c>
      <c r="C25" s="270">
        <f>B25/'- 3 -'!D25</f>
        <v>0.002190246405104779</v>
      </c>
      <c r="D25" s="298">
        <v>225000</v>
      </c>
      <c r="E25" s="270">
        <f>D25/'- 3 -'!D25</f>
        <v>0.0019331389277182514</v>
      </c>
    </row>
    <row r="26" spans="1:5" ht="13.5" customHeight="1">
      <c r="A26" s="400" t="s">
        <v>353</v>
      </c>
      <c r="B26" s="299">
        <v>100262</v>
      </c>
      <c r="C26" s="271">
        <f>B26/'- 3 -'!D26</f>
        <v>0.0036902934593411275</v>
      </c>
      <c r="D26" s="299">
        <v>34425</v>
      </c>
      <c r="E26" s="271">
        <f>D26/'- 3 -'!D26</f>
        <v>0.001267063816179792</v>
      </c>
    </row>
    <row r="27" spans="1:5" ht="13.5" customHeight="1">
      <c r="A27" s="399" t="s">
        <v>354</v>
      </c>
      <c r="B27" s="298">
        <v>172722</v>
      </c>
      <c r="C27" s="270">
        <f>B27/'- 3 -'!D27</f>
        <v>0.006075631449259814</v>
      </c>
      <c r="D27" s="298">
        <v>119923</v>
      </c>
      <c r="E27" s="270">
        <f>D27/'- 3 -'!D27</f>
        <v>0.004218385326070707</v>
      </c>
    </row>
    <row r="28" spans="1:5" ht="13.5" customHeight="1">
      <c r="A28" s="400" t="s">
        <v>355</v>
      </c>
      <c r="B28" s="299">
        <v>37129</v>
      </c>
      <c r="C28" s="271">
        <f>B28/'- 3 -'!D28</f>
        <v>0.0021454550203323887</v>
      </c>
      <c r="D28" s="299">
        <v>33000</v>
      </c>
      <c r="E28" s="271">
        <f>D28/'- 3 -'!D28</f>
        <v>0.0019068656756435355</v>
      </c>
    </row>
    <row r="29" spans="1:5" ht="13.5" customHeight="1">
      <c r="A29" s="399" t="s">
        <v>356</v>
      </c>
      <c r="B29" s="298">
        <v>424715</v>
      </c>
      <c r="C29" s="270">
        <f>B29/'- 3 -'!D29</f>
        <v>0.003908936716660112</v>
      </c>
      <c r="D29" s="298">
        <v>239944</v>
      </c>
      <c r="E29" s="270">
        <f>D29/'- 3 -'!D29</f>
        <v>0.0022083654016041205</v>
      </c>
    </row>
    <row r="30" spans="1:5" ht="13.5" customHeight="1">
      <c r="A30" s="400" t="s">
        <v>357</v>
      </c>
      <c r="B30" s="299">
        <v>39767</v>
      </c>
      <c r="C30" s="271">
        <f>B30/'- 3 -'!D30</f>
        <v>0.003878423842568391</v>
      </c>
      <c r="D30" s="299">
        <v>25000</v>
      </c>
      <c r="E30" s="271">
        <f>D30/'- 3 -'!D30</f>
        <v>0.0024382175186513887</v>
      </c>
    </row>
    <row r="31" spans="1:5" ht="13.5" customHeight="1">
      <c r="A31" s="399" t="s">
        <v>358</v>
      </c>
      <c r="B31" s="298">
        <v>34642</v>
      </c>
      <c r="C31" s="270">
        <f>B31/'- 3 -'!D31</f>
        <v>0.0013973033280036656</v>
      </c>
      <c r="D31" s="298">
        <v>39500</v>
      </c>
      <c r="E31" s="270">
        <f>D31/'- 3 -'!D31</f>
        <v>0.0015932533184038102</v>
      </c>
    </row>
    <row r="32" spans="1:5" ht="13.5" customHeight="1">
      <c r="A32" s="400" t="s">
        <v>359</v>
      </c>
      <c r="B32" s="299">
        <v>103245</v>
      </c>
      <c r="C32" s="271">
        <f>B32/'- 3 -'!D32</f>
        <v>0.005238731285787468</v>
      </c>
      <c r="D32" s="299">
        <v>40400</v>
      </c>
      <c r="E32" s="271">
        <f>D32/'- 3 -'!D32</f>
        <v>0.0020499272986179836</v>
      </c>
    </row>
    <row r="33" spans="1:5" ht="13.5" customHeight="1">
      <c r="A33" s="399" t="s">
        <v>360</v>
      </c>
      <c r="B33" s="298">
        <v>86500</v>
      </c>
      <c r="C33" s="270">
        <f>B33/'- 3 -'!D33</f>
        <v>0.003996137836726586</v>
      </c>
      <c r="D33" s="298">
        <v>65000</v>
      </c>
      <c r="E33" s="270">
        <f>D33/'- 3 -'!D33</f>
        <v>0.003002878143204949</v>
      </c>
    </row>
    <row r="34" spans="1:5" ht="13.5" customHeight="1">
      <c r="A34" s="400" t="s">
        <v>361</v>
      </c>
      <c r="B34" s="299">
        <v>69644</v>
      </c>
      <c r="C34" s="271">
        <f>B34/'- 3 -'!D34</f>
        <v>0.003877176499825526</v>
      </c>
      <c r="D34" s="299">
        <v>33000</v>
      </c>
      <c r="E34" s="271">
        <f>D34/'- 3 -'!D34</f>
        <v>0.0018371550240400085</v>
      </c>
    </row>
    <row r="35" spans="1:5" ht="13.5" customHeight="1">
      <c r="A35" s="399" t="s">
        <v>362</v>
      </c>
      <c r="B35" s="298">
        <v>256400</v>
      </c>
      <c r="C35" s="270">
        <f>B35/'- 3 -'!D35</f>
        <v>0.001967440245141213</v>
      </c>
      <c r="D35" s="298">
        <v>50000</v>
      </c>
      <c r="E35" s="270">
        <f>D35/'- 3 -'!D35</f>
        <v>0.00038366619445031453</v>
      </c>
    </row>
    <row r="36" spans="1:5" ht="13.5" customHeight="1">
      <c r="A36" s="400" t="s">
        <v>363</v>
      </c>
      <c r="B36" s="299">
        <v>45535</v>
      </c>
      <c r="C36" s="271">
        <f>B36/'- 3 -'!D36</f>
        <v>0.002738058014238984</v>
      </c>
      <c r="D36" s="299">
        <v>0</v>
      </c>
      <c r="E36" s="271">
        <f>D36/'- 3 -'!D36</f>
        <v>0</v>
      </c>
    </row>
    <row r="37" spans="1:5" ht="13.5" customHeight="1">
      <c r="A37" s="399" t="s">
        <v>364</v>
      </c>
      <c r="B37" s="298">
        <v>120294</v>
      </c>
      <c r="C37" s="270">
        <f>B37/'- 3 -'!D37</f>
        <v>0.004707039295995272</v>
      </c>
      <c r="D37" s="298">
        <v>106893</v>
      </c>
      <c r="E37" s="270">
        <f>D37/'- 3 -'!D37</f>
        <v>0.004182665398663463</v>
      </c>
    </row>
    <row r="38" spans="1:5" ht="13.5" customHeight="1">
      <c r="A38" s="400" t="s">
        <v>365</v>
      </c>
      <c r="B38" s="299">
        <v>353779</v>
      </c>
      <c r="C38" s="271">
        <f>B38/'- 3 -'!D38</f>
        <v>0.0053033515783654185</v>
      </c>
      <c r="D38" s="299">
        <v>156910</v>
      </c>
      <c r="E38" s="271">
        <f>D38/'- 3 -'!D38</f>
        <v>0.002352171542576913</v>
      </c>
    </row>
    <row r="39" spans="1:5" ht="13.5" customHeight="1">
      <c r="A39" s="399" t="s">
        <v>366</v>
      </c>
      <c r="B39" s="298">
        <v>20000</v>
      </c>
      <c r="C39" s="270">
        <f>B39/'- 3 -'!D39</f>
        <v>0.0013030081637370483</v>
      </c>
      <c r="D39" s="298">
        <v>30000</v>
      </c>
      <c r="E39" s="270">
        <f>D39/'- 3 -'!D39</f>
        <v>0.0019545122456055726</v>
      </c>
    </row>
    <row r="40" spans="1:5" ht="13.5" customHeight="1">
      <c r="A40" s="400" t="s">
        <v>367</v>
      </c>
      <c r="B40" s="299">
        <v>404720</v>
      </c>
      <c r="C40" s="271">
        <f>B40/'- 3 -'!D40</f>
        <v>0.005765162474600302</v>
      </c>
      <c r="D40" s="299">
        <v>269534</v>
      </c>
      <c r="E40" s="271">
        <f>D40/'- 3 -'!D40</f>
        <v>0.003839462597422706</v>
      </c>
    </row>
    <row r="41" spans="1:5" ht="13.5" customHeight="1">
      <c r="A41" s="399" t="s">
        <v>368</v>
      </c>
      <c r="B41" s="298">
        <v>197981</v>
      </c>
      <c r="C41" s="270">
        <f>B41/'- 3 -'!D41</f>
        <v>0.004807188592427665</v>
      </c>
      <c r="D41" s="298">
        <v>86540</v>
      </c>
      <c r="E41" s="270">
        <f>D41/'- 3 -'!D41</f>
        <v>0.0021012829553779915</v>
      </c>
    </row>
    <row r="42" spans="1:5" ht="13.5" customHeight="1">
      <c r="A42" s="400" t="s">
        <v>369</v>
      </c>
      <c r="B42" s="299">
        <v>100725</v>
      </c>
      <c r="C42" s="271">
        <f>B42/'- 3 -'!D42</f>
        <v>0.0064802578438141085</v>
      </c>
      <c r="D42" s="299">
        <v>68814</v>
      </c>
      <c r="E42" s="271">
        <f>D42/'- 3 -'!D42</f>
        <v>0.004427227235187134</v>
      </c>
    </row>
    <row r="43" spans="1:5" ht="13.5" customHeight="1">
      <c r="A43" s="399" t="s">
        <v>370</v>
      </c>
      <c r="B43" s="298">
        <v>50900</v>
      </c>
      <c r="C43" s="270">
        <f>B43/'- 3 -'!D43</f>
        <v>0.005557625258391359</v>
      </c>
      <c r="D43" s="298">
        <v>11000</v>
      </c>
      <c r="E43" s="270">
        <f>D43/'- 3 -'!D43</f>
        <v>0.0012010585037780933</v>
      </c>
    </row>
    <row r="44" spans="1:5" ht="13.5" customHeight="1">
      <c r="A44" s="400" t="s">
        <v>371</v>
      </c>
      <c r="B44" s="299">
        <v>31577</v>
      </c>
      <c r="C44" s="271">
        <f>B44/'- 3 -'!D44</f>
        <v>0.00445367107346491</v>
      </c>
      <c r="D44" s="299">
        <v>13000</v>
      </c>
      <c r="E44" s="271">
        <f>D44/'- 3 -'!D44</f>
        <v>0.001833540993604327</v>
      </c>
    </row>
    <row r="45" spans="1:5" ht="13.5" customHeight="1">
      <c r="A45" s="399" t="s">
        <v>372</v>
      </c>
      <c r="B45" s="298">
        <v>14180</v>
      </c>
      <c r="C45" s="270">
        <f>B45/'- 3 -'!D45</f>
        <v>0.0013390985713480313</v>
      </c>
      <c r="D45" s="298">
        <v>14000</v>
      </c>
      <c r="E45" s="270">
        <f>D45/'- 3 -'!D45</f>
        <v>0.0013221001409642057</v>
      </c>
    </row>
    <row r="46" spans="1:5" ht="13.5" customHeight="1">
      <c r="A46" s="400" t="s">
        <v>373</v>
      </c>
      <c r="B46" s="299">
        <v>1641800</v>
      </c>
      <c r="C46" s="271">
        <f>B46/'- 3 -'!D46</f>
        <v>0.006098711610954353</v>
      </c>
      <c r="D46" s="299">
        <v>1047600</v>
      </c>
      <c r="E46" s="271">
        <f>D46/'- 3 -'!D46</f>
        <v>0.0038914668556680352</v>
      </c>
    </row>
    <row r="47" spans="1:5" ht="13.5" customHeight="1">
      <c r="A47" s="399" t="s">
        <v>377</v>
      </c>
      <c r="B47" s="298">
        <v>0</v>
      </c>
      <c r="C47" s="270">
        <f>B47/'- 3 -'!D47</f>
        <v>0</v>
      </c>
      <c r="D47" s="298">
        <v>22910</v>
      </c>
      <c r="E47" s="270">
        <f>D47/'- 3 -'!D47</f>
        <v>0.003987705821145389</v>
      </c>
    </row>
    <row r="48" spans="1:5" ht="4.5" customHeight="1">
      <c r="A48" s="401"/>
      <c r="B48" s="300"/>
      <c r="C48" s="159"/>
      <c r="D48" s="300"/>
      <c r="E48" s="159"/>
    </row>
    <row r="49" spans="1:5" ht="13.5" customHeight="1">
      <c r="A49" s="395" t="s">
        <v>374</v>
      </c>
      <c r="B49" s="301">
        <f>SUM(B11:B47)</f>
        <v>7950934</v>
      </c>
      <c r="C49" s="79">
        <f>B49/'- 3 -'!D49</f>
        <v>0.005440966166795336</v>
      </c>
      <c r="D49" s="301">
        <f>SUM(D11:D47)</f>
        <v>3478298</v>
      </c>
      <c r="E49" s="79">
        <f>D49/'- 3 -'!D49</f>
        <v>0.0023802614555764</v>
      </c>
    </row>
    <row r="50" spans="1:5" ht="4.5" customHeight="1">
      <c r="A50" s="401" t="s">
        <v>21</v>
      </c>
      <c r="B50" s="300"/>
      <c r="C50" s="159"/>
      <c r="D50" s="300"/>
      <c r="E50" s="159"/>
    </row>
    <row r="51" spans="1:5" ht="13.5" customHeight="1">
      <c r="A51" s="400" t="s">
        <v>375</v>
      </c>
      <c r="B51" s="299">
        <v>0</v>
      </c>
      <c r="C51" s="271">
        <f>B51/'- 3 -'!D51</f>
        <v>0</v>
      </c>
      <c r="D51" s="299">
        <v>2000</v>
      </c>
      <c r="E51" s="271">
        <f>D51/'- 3 -'!D51</f>
        <v>0.0013681443994324938</v>
      </c>
    </row>
    <row r="52" spans="1:5" ht="13.5" customHeight="1">
      <c r="A52" s="399" t="s">
        <v>376</v>
      </c>
      <c r="B52" s="298">
        <v>0</v>
      </c>
      <c r="C52" s="270">
        <f>B52/'- 3 -'!D52</f>
        <v>0</v>
      </c>
      <c r="D52" s="298">
        <v>8300</v>
      </c>
      <c r="E52" s="270">
        <f>D52/'- 3 -'!D52</f>
        <v>0.00336698287909489</v>
      </c>
    </row>
    <row r="53" ht="49.5" customHeight="1"/>
    <row r="54" ht="15" customHeight="1">
      <c r="A54" s="3"/>
    </row>
    <row r="55" ht="14.25" customHeight="1">
      <c r="A55" s="3"/>
    </row>
    <row r="56" ht="14.25" customHeight="1">
      <c r="A56" s="3"/>
    </row>
    <row r="57" ht="14.25" customHeight="1">
      <c r="A57" s="3"/>
    </row>
    <row r="58" ht="14.25" customHeight="1">
      <c r="A58" s="3"/>
    </row>
    <row r="59" ht="14.25" customHeight="1"/>
    <row r="60" ht="14.25"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Roman,Bold"&amp;11&amp;A</oddHead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E60"/>
  <sheetViews>
    <sheetView showGridLines="0" showZeros="0" workbookViewId="0" topLeftCell="A1">
      <selection activeCell="A1" sqref="A1"/>
    </sheetView>
  </sheetViews>
  <sheetFormatPr defaultColWidth="15.83203125" defaultRowHeight="12"/>
  <cols>
    <col min="1" max="1" width="40.83203125" style="9" customWidth="1"/>
    <col min="2" max="2" width="27.83203125" style="9" customWidth="1"/>
    <col min="3" max="3" width="20.83203125" style="9" customWidth="1"/>
    <col min="4" max="4" width="27.83203125" style="9" customWidth="1"/>
    <col min="5" max="5" width="20.83203125" style="9" customWidth="1"/>
    <col min="6" max="16384" width="15.83203125" style="9" customWidth="1"/>
  </cols>
  <sheetData>
    <row r="1" spans="1:5" ht="6.75" customHeight="1">
      <c r="A1" s="11"/>
      <c r="B1" s="42"/>
      <c r="C1" s="42"/>
      <c r="D1" s="42"/>
      <c r="E1" s="42"/>
    </row>
    <row r="2" spans="1:5" ht="15.75" customHeight="1">
      <c r="A2" s="581" t="s">
        <v>28</v>
      </c>
      <c r="B2" s="581"/>
      <c r="C2" s="581"/>
      <c r="D2" s="581"/>
      <c r="E2" s="581"/>
    </row>
    <row r="3" spans="1:5" ht="15.75" customHeight="1">
      <c r="A3" s="582"/>
      <c r="B3" s="582"/>
      <c r="C3" s="582"/>
      <c r="D3" s="582"/>
      <c r="E3" s="582"/>
    </row>
    <row r="4" spans="2:5" ht="15.75" customHeight="1">
      <c r="B4" s="42"/>
      <c r="C4" s="215"/>
      <c r="D4" s="216"/>
      <c r="E4" s="215"/>
    </row>
    <row r="5" spans="2:5" ht="15.75" customHeight="1">
      <c r="B5" s="42"/>
      <c r="C5" s="42"/>
      <c r="D5" s="42"/>
      <c r="E5" s="42"/>
    </row>
    <row r="6" spans="2:5" ht="15.75" customHeight="1">
      <c r="B6" s="42"/>
      <c r="C6" s="42"/>
      <c r="D6" s="42"/>
      <c r="E6" s="42"/>
    </row>
    <row r="7" spans="2:5" ht="15.75" customHeight="1">
      <c r="B7" s="151" t="s">
        <v>380</v>
      </c>
      <c r="C7" s="217"/>
      <c r="D7" s="151" t="s">
        <v>484</v>
      </c>
      <c r="E7" s="386"/>
    </row>
    <row r="8" spans="1:5" ht="15.75" customHeight="1">
      <c r="A8" s="34"/>
      <c r="B8" s="218" t="s">
        <v>55</v>
      </c>
      <c r="C8" s="219"/>
      <c r="D8" s="218" t="s">
        <v>55</v>
      </c>
      <c r="E8" s="219"/>
    </row>
    <row r="9" spans="1:5" ht="15.75" customHeight="1">
      <c r="A9" s="304" t="s">
        <v>118</v>
      </c>
      <c r="B9" s="220" t="s">
        <v>485</v>
      </c>
      <c r="C9" s="220" t="s">
        <v>130</v>
      </c>
      <c r="D9" s="220" t="s">
        <v>485</v>
      </c>
      <c r="E9" s="220" t="s">
        <v>130</v>
      </c>
    </row>
    <row r="10" ht="4.5" customHeight="1">
      <c r="A10" s="61"/>
    </row>
    <row r="11" spans="1:5" ht="13.5" customHeight="1">
      <c r="A11" s="399" t="s">
        <v>339</v>
      </c>
      <c r="B11" s="374">
        <v>11377811</v>
      </c>
      <c r="C11" s="374">
        <v>7151</v>
      </c>
      <c r="D11" s="374">
        <f>'- 3 -'!F11</f>
        <v>11577123</v>
      </c>
      <c r="E11" s="374">
        <f>ROUND(D11/'- 7 -'!F11,0)</f>
        <v>7493</v>
      </c>
    </row>
    <row r="12" spans="1:5" ht="13.5" customHeight="1">
      <c r="A12" s="400" t="s">
        <v>340</v>
      </c>
      <c r="B12" s="451">
        <v>18561497</v>
      </c>
      <c r="C12" s="451">
        <v>7689</v>
      </c>
      <c r="D12" s="373">
        <f>'- 3 -'!F12</f>
        <v>19606776</v>
      </c>
      <c r="E12" s="373">
        <f>ROUND(D12/'- 7 -'!F12,0)</f>
        <v>8612</v>
      </c>
    </row>
    <row r="13" spans="1:5" ht="13.5" customHeight="1">
      <c r="A13" s="399" t="s">
        <v>341</v>
      </c>
      <c r="B13" s="374">
        <v>48466200</v>
      </c>
      <c r="C13" s="374">
        <v>6646</v>
      </c>
      <c r="D13" s="374">
        <f>'- 3 -'!F13</f>
        <v>49159300</v>
      </c>
      <c r="E13" s="374">
        <f>ROUND(D13/'- 7 -'!F13,0)</f>
        <v>6915</v>
      </c>
    </row>
    <row r="14" spans="1:5" ht="13.5" customHeight="1">
      <c r="A14" s="400" t="s">
        <v>378</v>
      </c>
      <c r="B14" s="373">
        <v>41566422</v>
      </c>
      <c r="C14" s="373">
        <v>9282</v>
      </c>
      <c r="D14" s="373">
        <f>'- 3 -'!F14</f>
        <v>44327124</v>
      </c>
      <c r="E14" s="373">
        <f>ROUND(D14/'- 7 -'!F14,0)</f>
        <v>10204</v>
      </c>
    </row>
    <row r="15" spans="1:5" ht="13.5" customHeight="1">
      <c r="A15" s="399" t="s">
        <v>342</v>
      </c>
      <c r="B15" s="374">
        <v>12683646</v>
      </c>
      <c r="C15" s="374">
        <v>7888</v>
      </c>
      <c r="D15" s="374">
        <f>'- 3 -'!F15</f>
        <v>13194124</v>
      </c>
      <c r="E15" s="374">
        <f>ROUND(D15/'- 7 -'!F15,0)</f>
        <v>8062</v>
      </c>
    </row>
    <row r="16" spans="1:5" ht="13.5" customHeight="1">
      <c r="A16" s="400" t="s">
        <v>343</v>
      </c>
      <c r="B16" s="373">
        <v>10769837</v>
      </c>
      <c r="C16" s="373">
        <v>7356</v>
      </c>
      <c r="D16" s="373">
        <f>'- 3 -'!F16</f>
        <v>10952665</v>
      </c>
      <c r="E16" s="373">
        <f>ROUND(D16/'- 7 -'!F16,0)</f>
        <v>8000</v>
      </c>
    </row>
    <row r="17" spans="1:5" ht="13.5" customHeight="1">
      <c r="A17" s="399" t="s">
        <v>344</v>
      </c>
      <c r="B17" s="374">
        <v>12535615</v>
      </c>
      <c r="C17" s="374">
        <v>8077</v>
      </c>
      <c r="D17" s="374">
        <f>'- 3 -'!F17</f>
        <v>12844609</v>
      </c>
      <c r="E17" s="374">
        <f>ROUND(D17/'- 7 -'!F17,0)</f>
        <v>8338</v>
      </c>
    </row>
    <row r="18" spans="1:5" ht="13.5" customHeight="1">
      <c r="A18" s="400" t="s">
        <v>345</v>
      </c>
      <c r="B18" s="451">
        <v>74070166</v>
      </c>
      <c r="C18" s="451">
        <v>12341</v>
      </c>
      <c r="D18" s="373">
        <f>'- 3 -'!F18</f>
        <v>76646608</v>
      </c>
      <c r="E18" s="373">
        <f>ROUND(D18/'- 7 -'!F18,0)</f>
        <v>12696</v>
      </c>
    </row>
    <row r="19" spans="1:5" ht="13.5" customHeight="1">
      <c r="A19" s="399" t="s">
        <v>346</v>
      </c>
      <c r="B19" s="374">
        <v>18369475</v>
      </c>
      <c r="C19" s="374">
        <v>6164</v>
      </c>
      <c r="D19" s="374">
        <f>'- 3 -'!F19</f>
        <v>19580775</v>
      </c>
      <c r="E19" s="374">
        <f>ROUND(D19/'- 7 -'!F19,0)</f>
        <v>6420</v>
      </c>
    </row>
    <row r="20" spans="1:5" ht="13.5" customHeight="1">
      <c r="A20" s="400" t="s">
        <v>347</v>
      </c>
      <c r="B20" s="373">
        <v>36083571</v>
      </c>
      <c r="C20" s="373">
        <v>5760</v>
      </c>
      <c r="D20" s="373">
        <f>'- 3 -'!F20</f>
        <v>38747474</v>
      </c>
      <c r="E20" s="373">
        <f>ROUND(D20/'- 7 -'!F20,0)</f>
        <v>5986</v>
      </c>
    </row>
    <row r="21" spans="1:5" ht="13.5" customHeight="1">
      <c r="A21" s="399" t="s">
        <v>348</v>
      </c>
      <c r="B21" s="374">
        <v>23780000</v>
      </c>
      <c r="C21" s="374">
        <v>7317</v>
      </c>
      <c r="D21" s="374">
        <f>'- 3 -'!F21</f>
        <v>24909950</v>
      </c>
      <c r="E21" s="374">
        <f>ROUND(D21/'- 7 -'!F21,0)</f>
        <v>7527</v>
      </c>
    </row>
    <row r="22" spans="1:5" ht="13.5" customHeight="1">
      <c r="A22" s="400" t="s">
        <v>349</v>
      </c>
      <c r="B22" s="373">
        <v>12450226</v>
      </c>
      <c r="C22" s="373">
        <v>7350</v>
      </c>
      <c r="D22" s="373">
        <f>'- 3 -'!F22</f>
        <v>12737866</v>
      </c>
      <c r="E22" s="373">
        <f>ROUND(D22/'- 7 -'!F22,0)</f>
        <v>7386</v>
      </c>
    </row>
    <row r="23" spans="1:5" ht="13.5" customHeight="1">
      <c r="A23" s="399" t="s">
        <v>350</v>
      </c>
      <c r="B23" s="374">
        <v>10611485</v>
      </c>
      <c r="C23" s="374">
        <v>7566</v>
      </c>
      <c r="D23" s="374">
        <f>'- 3 -'!F23</f>
        <v>10918075</v>
      </c>
      <c r="E23" s="374">
        <f>ROUND(D23/'- 7 -'!F23,0)</f>
        <v>8271</v>
      </c>
    </row>
    <row r="24" spans="1:5" ht="13.5" customHeight="1">
      <c r="A24" s="400" t="s">
        <v>351</v>
      </c>
      <c r="B24" s="373">
        <v>34134075</v>
      </c>
      <c r="C24" s="373">
        <v>7460</v>
      </c>
      <c r="D24" s="373">
        <f>'- 3 -'!F24</f>
        <v>35898915</v>
      </c>
      <c r="E24" s="373">
        <f>ROUND(D24/'- 7 -'!F24,0)</f>
        <v>7802</v>
      </c>
    </row>
    <row r="25" spans="1:5" ht="13.5" customHeight="1">
      <c r="A25" s="399" t="s">
        <v>352</v>
      </c>
      <c r="B25" s="374">
        <v>110855536</v>
      </c>
      <c r="C25" s="374">
        <v>7360</v>
      </c>
      <c r="D25" s="374">
        <f>'- 3 -'!F25</f>
        <v>115971974</v>
      </c>
      <c r="E25" s="374">
        <f>ROUND(D25/'- 7 -'!F25,0)</f>
        <v>7726</v>
      </c>
    </row>
    <row r="26" spans="1:5" ht="13.5" customHeight="1">
      <c r="A26" s="400" t="s">
        <v>353</v>
      </c>
      <c r="B26" s="451">
        <v>26350588</v>
      </c>
      <c r="C26" s="451">
        <v>8051</v>
      </c>
      <c r="D26" s="373">
        <f>'- 3 -'!F26</f>
        <v>27169113</v>
      </c>
      <c r="E26" s="373">
        <f>ROUND(D26/'- 7 -'!F26,0)</f>
        <v>8314</v>
      </c>
    </row>
    <row r="27" spans="1:5" ht="13.5" customHeight="1">
      <c r="A27" s="399" t="s">
        <v>354</v>
      </c>
      <c r="B27" s="374">
        <v>27197252</v>
      </c>
      <c r="C27" s="374">
        <v>8196</v>
      </c>
      <c r="D27" s="374">
        <f>'- 3 -'!F27</f>
        <v>28395321</v>
      </c>
      <c r="E27" s="374">
        <f>ROUND(D27/'- 7 -'!F27,0)</f>
        <v>8742</v>
      </c>
    </row>
    <row r="28" spans="1:5" ht="13.5" customHeight="1">
      <c r="A28" s="400" t="s">
        <v>355</v>
      </c>
      <c r="B28" s="373">
        <v>16367962.09</v>
      </c>
      <c r="C28" s="373">
        <v>8156</v>
      </c>
      <c r="D28" s="373">
        <f>'- 3 -'!F28</f>
        <v>17295886</v>
      </c>
      <c r="E28" s="373">
        <f>ROUND(D28/'- 7 -'!F28,0)</f>
        <v>8497</v>
      </c>
    </row>
    <row r="29" spans="1:5" ht="13.5" customHeight="1">
      <c r="A29" s="399" t="s">
        <v>356</v>
      </c>
      <c r="B29" s="374">
        <v>103689509</v>
      </c>
      <c r="C29" s="374">
        <v>7903</v>
      </c>
      <c r="D29" s="374">
        <f>'- 3 -'!F29</f>
        <v>108603546</v>
      </c>
      <c r="E29" s="374">
        <f>ROUND(D29/'- 7 -'!F29,0)</f>
        <v>8288</v>
      </c>
    </row>
    <row r="30" spans="1:5" ht="13.5" customHeight="1">
      <c r="A30" s="400" t="s">
        <v>357</v>
      </c>
      <c r="B30" s="373">
        <v>10014540</v>
      </c>
      <c r="C30" s="373">
        <v>7808</v>
      </c>
      <c r="D30" s="373">
        <f>'- 3 -'!F30</f>
        <v>10248057</v>
      </c>
      <c r="E30" s="373">
        <f>ROUND(D30/'- 7 -'!F30,0)</f>
        <v>8031</v>
      </c>
    </row>
    <row r="31" spans="1:5" ht="13.5" customHeight="1">
      <c r="A31" s="399" t="s">
        <v>358</v>
      </c>
      <c r="B31" s="374">
        <v>24191719</v>
      </c>
      <c r="C31" s="374">
        <v>7138</v>
      </c>
      <c r="D31" s="374">
        <f>'- 3 -'!F31</f>
        <v>24636557</v>
      </c>
      <c r="E31" s="374">
        <f>ROUND(D31/'- 7 -'!F31,0)</f>
        <v>7240</v>
      </c>
    </row>
    <row r="32" spans="1:5" ht="13.5" customHeight="1">
      <c r="A32" s="400" t="s">
        <v>359</v>
      </c>
      <c r="B32" s="373">
        <v>18743553</v>
      </c>
      <c r="C32" s="373">
        <v>8086</v>
      </c>
      <c r="D32" s="373">
        <f>'- 3 -'!F32</f>
        <v>19453341</v>
      </c>
      <c r="E32" s="373">
        <f>ROUND(D32/'- 7 -'!F32,0)</f>
        <v>8449</v>
      </c>
    </row>
    <row r="33" spans="1:5" ht="13.5" customHeight="1">
      <c r="A33" s="399" t="s">
        <v>360</v>
      </c>
      <c r="B33" s="374">
        <v>21125800</v>
      </c>
      <c r="C33" s="374">
        <v>8544</v>
      </c>
      <c r="D33" s="374">
        <f>'- 3 -'!F33</f>
        <v>21635900</v>
      </c>
      <c r="E33" s="374">
        <f>ROUND(D33/'- 7 -'!F33,0)</f>
        <v>9104</v>
      </c>
    </row>
    <row r="34" spans="1:5" ht="13.5" customHeight="1">
      <c r="A34" s="400" t="s">
        <v>361</v>
      </c>
      <c r="B34" s="451">
        <v>17564908</v>
      </c>
      <c r="C34" s="451">
        <v>7982</v>
      </c>
      <c r="D34" s="373">
        <f>'- 3 -'!F34</f>
        <v>17950449</v>
      </c>
      <c r="E34" s="373">
        <f>ROUND(D34/'- 7 -'!F34,0)</f>
        <v>8124</v>
      </c>
    </row>
    <row r="35" spans="1:5" ht="13.5" customHeight="1">
      <c r="A35" s="399" t="s">
        <v>362</v>
      </c>
      <c r="B35" s="452">
        <v>126218577</v>
      </c>
      <c r="C35" s="452">
        <v>7083</v>
      </c>
      <c r="D35" s="374">
        <f>'- 3 -'!F35</f>
        <v>129787325</v>
      </c>
      <c r="E35" s="374">
        <f>ROUND(D35/'- 7 -'!F35,0)</f>
        <v>7450</v>
      </c>
    </row>
    <row r="36" spans="1:5" ht="13.5" customHeight="1">
      <c r="A36" s="400" t="s">
        <v>363</v>
      </c>
      <c r="B36" s="373">
        <v>16565215</v>
      </c>
      <c r="C36" s="373">
        <v>7796</v>
      </c>
      <c r="D36" s="373">
        <f>'- 3 -'!F36</f>
        <v>16622525</v>
      </c>
      <c r="E36" s="373">
        <f>ROUND(D36/'- 7 -'!F36,0)</f>
        <v>8071</v>
      </c>
    </row>
    <row r="37" spans="1:5" ht="13.5" customHeight="1">
      <c r="A37" s="399" t="s">
        <v>364</v>
      </c>
      <c r="B37" s="374">
        <v>25481810.73</v>
      </c>
      <c r="C37" s="374">
        <v>7821</v>
      </c>
      <c r="D37" s="374">
        <f>'- 3 -'!F37</f>
        <v>25556192</v>
      </c>
      <c r="E37" s="374">
        <f>ROUND(D37/'- 7 -'!F37,0)</f>
        <v>7895</v>
      </c>
    </row>
    <row r="38" spans="1:5" ht="13.5" customHeight="1">
      <c r="A38" s="400" t="s">
        <v>365</v>
      </c>
      <c r="B38" s="373">
        <v>64798493</v>
      </c>
      <c r="C38" s="373">
        <v>7585</v>
      </c>
      <c r="D38" s="373">
        <f>'- 3 -'!F38</f>
        <v>65925763</v>
      </c>
      <c r="E38" s="373">
        <f>ROUND(D38/'- 7 -'!F38,0)</f>
        <v>7695</v>
      </c>
    </row>
    <row r="39" spans="1:5" ht="13.5" customHeight="1">
      <c r="A39" s="399" t="s">
        <v>366</v>
      </c>
      <c r="B39" s="374">
        <v>14819841</v>
      </c>
      <c r="C39" s="374">
        <v>8349</v>
      </c>
      <c r="D39" s="374">
        <f>'- 3 -'!F39</f>
        <v>15291198</v>
      </c>
      <c r="E39" s="374">
        <f>ROUND(D39/'- 7 -'!F39,0)</f>
        <v>8681</v>
      </c>
    </row>
    <row r="40" spans="1:5" ht="13.5" customHeight="1">
      <c r="A40" s="400" t="s">
        <v>367</v>
      </c>
      <c r="B40" s="373">
        <v>66144948</v>
      </c>
      <c r="C40" s="373">
        <v>7294</v>
      </c>
      <c r="D40" s="373">
        <f>'- 3 -'!F40</f>
        <v>69568064</v>
      </c>
      <c r="E40" s="373">
        <f>ROUND(D40/'- 7 -'!F40,0)</f>
        <v>7926</v>
      </c>
    </row>
    <row r="41" spans="1:5" ht="13.5" customHeight="1">
      <c r="A41" s="399" t="s">
        <v>368</v>
      </c>
      <c r="B41" s="452">
        <v>38513869</v>
      </c>
      <c r="C41" s="452">
        <v>8166</v>
      </c>
      <c r="D41" s="374">
        <f>'- 3 -'!F41</f>
        <v>40080858</v>
      </c>
      <c r="E41" s="374">
        <f>ROUND(D41/'- 7 -'!F41,0)</f>
        <v>8740</v>
      </c>
    </row>
    <row r="42" spans="1:5" ht="13.5" customHeight="1">
      <c r="A42" s="400" t="s">
        <v>369</v>
      </c>
      <c r="B42" s="373">
        <v>15259825</v>
      </c>
      <c r="C42" s="373">
        <v>8163</v>
      </c>
      <c r="D42" s="373">
        <f>'- 3 -'!F42</f>
        <v>15477588</v>
      </c>
      <c r="E42" s="373">
        <f>ROUND(D42/'- 7 -'!F42,0)</f>
        <v>8481</v>
      </c>
    </row>
    <row r="43" spans="1:5" ht="13.5" customHeight="1">
      <c r="A43" s="399" t="s">
        <v>370</v>
      </c>
      <c r="B43" s="374">
        <v>8920724</v>
      </c>
      <c r="C43" s="374">
        <v>7431</v>
      </c>
      <c r="D43" s="374">
        <f>'- 3 -'!F43</f>
        <v>9013588</v>
      </c>
      <c r="E43" s="374">
        <f>ROUND(D43/'- 7 -'!F43,0)</f>
        <v>7684</v>
      </c>
    </row>
    <row r="44" spans="1:5" ht="13.5" customHeight="1">
      <c r="A44" s="400" t="s">
        <v>371</v>
      </c>
      <c r="B44" s="373">
        <v>6965017</v>
      </c>
      <c r="C44" s="373">
        <v>8412</v>
      </c>
      <c r="D44" s="373">
        <f>'- 3 -'!F44</f>
        <v>7090106</v>
      </c>
      <c r="E44" s="373">
        <f>ROUND(D44/'- 7 -'!F44,0)</f>
        <v>8802</v>
      </c>
    </row>
    <row r="45" spans="1:5" ht="13.5" customHeight="1">
      <c r="A45" s="399" t="s">
        <v>372</v>
      </c>
      <c r="B45" s="374">
        <v>10030874</v>
      </c>
      <c r="C45" s="374">
        <v>7094</v>
      </c>
      <c r="D45" s="374">
        <f>'- 3 -'!F45</f>
        <v>10217213</v>
      </c>
      <c r="E45" s="374">
        <f>ROUND(D45/'- 7 -'!F45,0)</f>
        <v>7125</v>
      </c>
    </row>
    <row r="46" spans="1:5" ht="13.5" customHeight="1">
      <c r="A46" s="400" t="s">
        <v>373</v>
      </c>
      <c r="B46" s="373">
        <v>256100100</v>
      </c>
      <c r="C46" s="373">
        <v>8265</v>
      </c>
      <c r="D46" s="373">
        <f>'- 3 -'!F46</f>
        <v>264098100</v>
      </c>
      <c r="E46" s="373">
        <f>ROUND(D46/'- 7 -'!F46,0)</f>
        <v>8426</v>
      </c>
    </row>
    <row r="47" spans="1:5" ht="13.5" customHeight="1">
      <c r="A47" s="399" t="s">
        <v>377</v>
      </c>
      <c r="B47" s="374">
        <v>5625234</v>
      </c>
      <c r="C47" s="374">
        <v>8383</v>
      </c>
      <c r="D47" s="374">
        <f>'- 3 -'!F47</f>
        <v>5376914</v>
      </c>
      <c r="E47" s="374">
        <f>ROUND(D47/'- 7 -'!F47,0)</f>
        <v>8323</v>
      </c>
    </row>
    <row r="48" spans="1:5" ht="4.5" customHeight="1">
      <c r="A48" s="401"/>
      <c r="B48" s="312"/>
      <c r="C48" s="312"/>
      <c r="D48" s="312"/>
      <c r="E48" s="312"/>
    </row>
    <row r="49" spans="1:5" ht="13.5" customHeight="1">
      <c r="A49" s="395" t="s">
        <v>374</v>
      </c>
      <c r="B49" s="375">
        <v>1397005920.8200002</v>
      </c>
      <c r="C49" s="375">
        <v>7792</v>
      </c>
      <c r="D49" s="375">
        <f>SUM(D11:D47)</f>
        <v>1446566962</v>
      </c>
      <c r="E49" s="375">
        <f>ROUND(D49/'- 7 -'!F49,0)</f>
        <v>8117</v>
      </c>
    </row>
    <row r="50" spans="1:5" ht="4.5" customHeight="1">
      <c r="A50" s="401" t="s">
        <v>21</v>
      </c>
      <c r="B50" s="312"/>
      <c r="C50" s="312"/>
      <c r="D50" s="312"/>
      <c r="E50" s="312"/>
    </row>
    <row r="51" spans="1:5" ht="13.5" customHeight="1">
      <c r="A51" s="400" t="s">
        <v>375</v>
      </c>
      <c r="B51" s="373">
        <v>1363337.125</v>
      </c>
      <c r="C51" s="373">
        <v>9306</v>
      </c>
      <c r="D51" s="373">
        <f>'- 3 -'!F51</f>
        <v>1461334</v>
      </c>
      <c r="E51" s="373">
        <f>ROUND(D51/'- 7 -'!F51,0)</f>
        <v>10291</v>
      </c>
    </row>
    <row r="52" spans="1:5" ht="13.5" customHeight="1">
      <c r="A52" s="399" t="s">
        <v>376</v>
      </c>
      <c r="B52" s="374">
        <v>2370509</v>
      </c>
      <c r="C52" s="374">
        <v>9795</v>
      </c>
      <c r="D52" s="374">
        <f>'- 3 -'!F52</f>
        <v>2456615</v>
      </c>
      <c r="E52" s="374">
        <f>ROUND(D52/'- 7 -'!F52,0)</f>
        <v>10279</v>
      </c>
    </row>
    <row r="53" spans="1:5" ht="49.5" customHeight="1">
      <c r="A53" s="305"/>
      <c r="B53" s="305"/>
      <c r="C53" s="305"/>
      <c r="D53" s="305"/>
      <c r="E53" s="305"/>
    </row>
    <row r="54" spans="1:5" ht="15" customHeight="1">
      <c r="A54" s="546" t="s">
        <v>557</v>
      </c>
      <c r="B54" s="97"/>
      <c r="C54" s="97"/>
      <c r="D54" s="97"/>
      <c r="E54" s="97"/>
    </row>
    <row r="55" spans="1:5" ht="14.25" customHeight="1">
      <c r="A55" s="547" t="s">
        <v>507</v>
      </c>
      <c r="B55" s="97"/>
      <c r="C55" s="97"/>
      <c r="D55" s="97"/>
      <c r="E55" s="97"/>
    </row>
    <row r="56" spans="1:5" ht="14.25" customHeight="1">
      <c r="A56" s="547" t="s">
        <v>508</v>
      </c>
      <c r="B56" s="97"/>
      <c r="C56" s="97"/>
      <c r="D56" s="97"/>
      <c r="E56" s="97"/>
    </row>
    <row r="57" spans="1:5" ht="14.25" customHeight="1">
      <c r="A57" s="3"/>
      <c r="B57" s="97"/>
      <c r="C57" s="97"/>
      <c r="D57" s="97"/>
      <c r="E57" s="97"/>
    </row>
    <row r="58" spans="1:5" ht="14.25" customHeight="1">
      <c r="A58" s="317"/>
      <c r="B58"/>
      <c r="C58"/>
      <c r="D58"/>
      <c r="E58"/>
    </row>
    <row r="59" spans="1:5" ht="14.25" customHeight="1">
      <c r="A59" s="317"/>
      <c r="B59"/>
      <c r="C59"/>
      <c r="D59"/>
      <c r="E59"/>
    </row>
    <row r="60" ht="14.25" customHeight="1">
      <c r="A60" s="317"/>
    </row>
  </sheetData>
  <mergeCells count="1">
    <mergeCell ref="A2:E3"/>
  </mergeCells>
  <printOptions horizontalCentered="1"/>
  <pageMargins left="0.5" right="0.5" top="0.6" bottom="0" header="0.3" footer="0"/>
  <pageSetup fitToHeight="1" fitToWidth="1" horizontalDpi="300" verticalDpi="300" orientation="portrait" scale="85" r:id="rId1"/>
  <headerFooter alignWithMargins="0">
    <oddHeader>&amp;C&amp;"Times New Roman,Bold"&amp;11&amp;A</oddHeader>
  </headerFooter>
</worksheet>
</file>

<file path=xl/worksheets/sheet30.xml><?xml version="1.0" encoding="utf-8"?>
<worksheet xmlns="http://schemas.openxmlformats.org/spreadsheetml/2006/main" xmlns:r="http://schemas.openxmlformats.org/officeDocument/2006/relationships">
  <sheetPr codeName="Sheet31">
    <pageSetUpPr fitToPage="1"/>
  </sheetPr>
  <dimension ref="A1:F69"/>
  <sheetViews>
    <sheetView showGridLines="0" showZeros="0" workbookViewId="0" topLeftCell="A1">
      <selection activeCell="A1" sqref="A1"/>
    </sheetView>
  </sheetViews>
  <sheetFormatPr defaultColWidth="15.83203125" defaultRowHeight="12"/>
  <cols>
    <col min="1" max="1" width="36.83203125" style="66" customWidth="1"/>
    <col min="2" max="2" width="18.83203125" style="66" customWidth="1"/>
    <col min="3" max="3" width="15.83203125" style="66" customWidth="1"/>
    <col min="4" max="4" width="18.83203125" style="66" customWidth="1"/>
    <col min="5" max="5" width="15.83203125" style="66" customWidth="1"/>
    <col min="6" max="6" width="31.83203125" style="66" customWidth="1"/>
    <col min="7" max="16384" width="15.83203125" style="66" customWidth="1"/>
  </cols>
  <sheetData>
    <row r="1" spans="1:6" ht="6.75" customHeight="1">
      <c r="A1" s="64"/>
      <c r="B1" s="114"/>
      <c r="C1" s="114"/>
      <c r="D1" s="114"/>
      <c r="E1" s="114"/>
      <c r="F1" s="114"/>
    </row>
    <row r="2" spans="1:6" ht="15.75" customHeight="1">
      <c r="A2" s="330"/>
      <c r="B2" s="372" t="s">
        <v>18</v>
      </c>
      <c r="C2" s="161"/>
      <c r="D2" s="161"/>
      <c r="E2" s="161"/>
      <c r="F2" s="333" t="s">
        <v>305</v>
      </c>
    </row>
    <row r="3" spans="1:6" ht="15.75" customHeight="1">
      <c r="A3" s="331"/>
      <c r="B3" s="507" t="s">
        <v>564</v>
      </c>
      <c r="C3" s="164"/>
      <c r="D3" s="164"/>
      <c r="E3" s="164"/>
      <c r="F3" s="179"/>
    </row>
    <row r="4" spans="2:6" ht="15.75" customHeight="1">
      <c r="B4" s="114"/>
      <c r="C4" s="114"/>
      <c r="D4" s="114"/>
      <c r="E4" s="114"/>
      <c r="F4" s="114"/>
    </row>
    <row r="5" spans="2:6" ht="15.75" customHeight="1">
      <c r="B5" s="42"/>
      <c r="C5" s="114"/>
      <c r="D5" s="114"/>
      <c r="E5" s="114"/>
      <c r="F5" s="114"/>
    </row>
    <row r="6" spans="2:6" ht="15.75" customHeight="1">
      <c r="B6" s="262" t="s">
        <v>46</v>
      </c>
      <c r="C6" s="180"/>
      <c r="D6" s="181"/>
      <c r="E6" s="182"/>
      <c r="F6"/>
    </row>
    <row r="7" spans="2:6" ht="15.75" customHeight="1">
      <c r="B7" s="166"/>
      <c r="C7" s="51"/>
      <c r="D7" s="52" t="s">
        <v>79</v>
      </c>
      <c r="E7" s="51"/>
      <c r="F7"/>
    </row>
    <row r="8" spans="1:6" ht="15.75" customHeight="1">
      <c r="A8" s="303"/>
      <c r="B8" s="54" t="s">
        <v>101</v>
      </c>
      <c r="C8" s="55"/>
      <c r="D8" s="53" t="s">
        <v>102</v>
      </c>
      <c r="E8" s="55"/>
      <c r="F8"/>
    </row>
    <row r="9" spans="1:6" ht="15.75" customHeight="1">
      <c r="A9" s="304" t="s">
        <v>118</v>
      </c>
      <c r="B9" s="107" t="s">
        <v>119</v>
      </c>
      <c r="C9" s="107" t="s">
        <v>120</v>
      </c>
      <c r="D9" s="107" t="s">
        <v>119</v>
      </c>
      <c r="E9" s="107" t="s">
        <v>120</v>
      </c>
      <c r="F9"/>
    </row>
    <row r="10" spans="1:6" ht="4.5" customHeight="1">
      <c r="A10" s="61"/>
      <c r="F10"/>
    </row>
    <row r="11" spans="1:6" ht="13.5" customHeight="1">
      <c r="A11" s="399" t="s">
        <v>339</v>
      </c>
      <c r="B11" s="298">
        <v>27000</v>
      </c>
      <c r="C11" s="270">
        <f>B11/'- 3 -'!D11</f>
        <v>0.002330956448409718</v>
      </c>
      <c r="D11" s="298">
        <v>188000</v>
      </c>
      <c r="E11" s="270">
        <f>D11/'- 3 -'!D11</f>
        <v>0.016230363418556555</v>
      </c>
      <c r="F11"/>
    </row>
    <row r="12" spans="1:6" ht="13.5" customHeight="1">
      <c r="A12" s="400" t="s">
        <v>340</v>
      </c>
      <c r="B12" s="299">
        <v>75000</v>
      </c>
      <c r="C12" s="271">
        <f>B12/'- 3 -'!D12</f>
        <v>0.003738897903510212</v>
      </c>
      <c r="D12" s="299">
        <v>292000</v>
      </c>
      <c r="E12" s="271">
        <f>D12/'- 3 -'!D12</f>
        <v>0.014556775837666425</v>
      </c>
      <c r="F12"/>
    </row>
    <row r="13" spans="1:6" ht="13.5" customHeight="1">
      <c r="A13" s="399" t="s">
        <v>341</v>
      </c>
      <c r="B13" s="298">
        <v>17300</v>
      </c>
      <c r="C13" s="270">
        <f>B13/'- 3 -'!D13</f>
        <v>0.0003514117408084501</v>
      </c>
      <c r="D13" s="298">
        <v>833400</v>
      </c>
      <c r="E13" s="270">
        <f>D13/'- 3 -'!D13</f>
        <v>0.01692870201096892</v>
      </c>
      <c r="F13"/>
    </row>
    <row r="14" spans="1:6" ht="13.5" customHeight="1">
      <c r="A14" s="400" t="s">
        <v>378</v>
      </c>
      <c r="B14" s="299">
        <v>80000</v>
      </c>
      <c r="C14" s="271">
        <f>B14/'- 3 -'!D14</f>
        <v>0.0017978319539954579</v>
      </c>
      <c r="D14" s="299">
        <v>636578</v>
      </c>
      <c r="E14" s="271">
        <f>D14/'- 3 -'!D14</f>
        <v>0.014305753370131508</v>
      </c>
      <c r="F14"/>
    </row>
    <row r="15" spans="1:6" ht="13.5" customHeight="1">
      <c r="A15" s="399" t="s">
        <v>342</v>
      </c>
      <c r="B15" s="298">
        <v>50000</v>
      </c>
      <c r="C15" s="270">
        <f>B15/'- 3 -'!D15</f>
        <v>0.003705103683992003</v>
      </c>
      <c r="D15" s="298">
        <v>200000</v>
      </c>
      <c r="E15" s="270">
        <f>D15/'- 3 -'!D15</f>
        <v>0.014820414735968013</v>
      </c>
      <c r="F15"/>
    </row>
    <row r="16" spans="1:6" ht="13.5" customHeight="1">
      <c r="A16" s="400" t="s">
        <v>343</v>
      </c>
      <c r="B16" s="299">
        <v>55000</v>
      </c>
      <c r="C16" s="271">
        <f>B16/'- 3 -'!D16</f>
        <v>0.00501931752795874</v>
      </c>
      <c r="D16" s="299">
        <v>175000</v>
      </c>
      <c r="E16" s="271">
        <f>D16/'- 3 -'!D16</f>
        <v>0.015970555770777807</v>
      </c>
      <c r="F16"/>
    </row>
    <row r="17" spans="1:6" ht="13.5" customHeight="1">
      <c r="A17" s="399" t="s">
        <v>344</v>
      </c>
      <c r="B17" s="298">
        <v>73000</v>
      </c>
      <c r="C17" s="270">
        <f>B17/'- 3 -'!D17</f>
        <v>0.0056636304693698835</v>
      </c>
      <c r="D17" s="298">
        <v>208000</v>
      </c>
      <c r="E17" s="270">
        <f>D17/'- 3 -'!D17</f>
        <v>0.016137467638752546</v>
      </c>
      <c r="F17"/>
    </row>
    <row r="18" spans="1:6" ht="13.5" customHeight="1">
      <c r="A18" s="400" t="s">
        <v>345</v>
      </c>
      <c r="B18" s="299">
        <v>100000</v>
      </c>
      <c r="C18" s="271">
        <f>B18/'- 3 -'!D18</f>
        <v>0.001259397085810557</v>
      </c>
      <c r="D18" s="299">
        <v>1100000</v>
      </c>
      <c r="E18" s="271">
        <f>D18/'- 3 -'!D18</f>
        <v>0.013853367943916126</v>
      </c>
      <c r="F18"/>
    </row>
    <row r="19" spans="1:6" ht="13.5" customHeight="1">
      <c r="A19" s="399" t="s">
        <v>346</v>
      </c>
      <c r="B19" s="298">
        <v>30000</v>
      </c>
      <c r="C19" s="270">
        <f>B19/'- 3 -'!D19</f>
        <v>0.0015321150465188432</v>
      </c>
      <c r="D19" s="298">
        <v>310000</v>
      </c>
      <c r="E19" s="270">
        <f>D19/'- 3 -'!D19</f>
        <v>0.015831855480694712</v>
      </c>
      <c r="F19"/>
    </row>
    <row r="20" spans="1:6" ht="13.5" customHeight="1">
      <c r="A20" s="400" t="s">
        <v>347</v>
      </c>
      <c r="B20" s="299">
        <v>122140</v>
      </c>
      <c r="C20" s="271">
        <f>B20/'- 3 -'!D20</f>
        <v>0.003143349987546528</v>
      </c>
      <c r="D20" s="299">
        <v>641000</v>
      </c>
      <c r="E20" s="271">
        <f>D20/'- 3 -'!D20</f>
        <v>0.016496539561301166</v>
      </c>
      <c r="F20"/>
    </row>
    <row r="21" spans="1:6" ht="13.5" customHeight="1">
      <c r="A21" s="399" t="s">
        <v>348</v>
      </c>
      <c r="B21" s="298">
        <v>120000</v>
      </c>
      <c r="C21" s="270">
        <f>B21/'- 3 -'!D21</f>
        <v>0.004800393632277846</v>
      </c>
      <c r="D21" s="298">
        <v>410000</v>
      </c>
      <c r="E21" s="270">
        <f>D21/'- 3 -'!D21</f>
        <v>0.016401344910282643</v>
      </c>
      <c r="F21"/>
    </row>
    <row r="22" spans="1:6" ht="13.5" customHeight="1">
      <c r="A22" s="400" t="s">
        <v>349</v>
      </c>
      <c r="B22" s="299">
        <v>25000</v>
      </c>
      <c r="C22" s="271">
        <f>B22/'- 3 -'!D22</f>
        <v>0.001955626674309777</v>
      </c>
      <c r="D22" s="299">
        <v>215000</v>
      </c>
      <c r="E22" s="271">
        <f>D22/'- 3 -'!D22</f>
        <v>0.016818389399064083</v>
      </c>
      <c r="F22"/>
    </row>
    <row r="23" spans="1:6" ht="13.5" customHeight="1">
      <c r="A23" s="399" t="s">
        <v>350</v>
      </c>
      <c r="B23" s="298">
        <v>25000</v>
      </c>
      <c r="C23" s="270">
        <f>B23/'- 3 -'!D23</f>
        <v>0.00228978093665779</v>
      </c>
      <c r="D23" s="298">
        <v>170000</v>
      </c>
      <c r="E23" s="270">
        <f>D23/'- 3 -'!D23</f>
        <v>0.01557051036927297</v>
      </c>
      <c r="F23"/>
    </row>
    <row r="24" spans="1:6" ht="13.5" customHeight="1">
      <c r="A24" s="400" t="s">
        <v>351</v>
      </c>
      <c r="B24" s="299">
        <v>100000</v>
      </c>
      <c r="C24" s="271">
        <f>B24/'- 3 -'!D24</f>
        <v>0.0027423041689742015</v>
      </c>
      <c r="D24" s="299">
        <v>585000</v>
      </c>
      <c r="E24" s="271">
        <f>D24/'- 3 -'!D24</f>
        <v>0.01604247938849908</v>
      </c>
      <c r="F24"/>
    </row>
    <row r="25" spans="1:6" ht="13.5" customHeight="1">
      <c r="A25" s="399" t="s">
        <v>352</v>
      </c>
      <c r="B25" s="298">
        <v>200000</v>
      </c>
      <c r="C25" s="270">
        <f>B25/'- 3 -'!D25</f>
        <v>0.0017183457135273347</v>
      </c>
      <c r="D25" s="298">
        <v>1780000</v>
      </c>
      <c r="E25" s="270">
        <f>D25/'- 3 -'!D25</f>
        <v>0.015293276850393278</v>
      </c>
      <c r="F25"/>
    </row>
    <row r="26" spans="1:6" ht="13.5" customHeight="1">
      <c r="A26" s="400" t="s">
        <v>353</v>
      </c>
      <c r="B26" s="299">
        <v>60000</v>
      </c>
      <c r="C26" s="271">
        <f>B26/'- 3 -'!D26</f>
        <v>0.0022083900935595505</v>
      </c>
      <c r="D26" s="299">
        <v>428686</v>
      </c>
      <c r="E26" s="271">
        <f>D26/'- 3 -'!D26</f>
        <v>0.01577843192746116</v>
      </c>
      <c r="F26"/>
    </row>
    <row r="27" spans="1:6" ht="13.5" customHeight="1">
      <c r="A27" s="399" t="s">
        <v>354</v>
      </c>
      <c r="B27" s="298">
        <v>113000</v>
      </c>
      <c r="C27" s="270">
        <f>B27/'- 3 -'!D27</f>
        <v>0.003974863386055968</v>
      </c>
      <c r="D27" s="298">
        <v>430000</v>
      </c>
      <c r="E27" s="270">
        <f>D27/'- 3 -'!D27</f>
        <v>0.01512558633631917</v>
      </c>
      <c r="F27"/>
    </row>
    <row r="28" spans="1:6" ht="13.5" customHeight="1">
      <c r="A28" s="400" t="s">
        <v>355</v>
      </c>
      <c r="B28" s="299">
        <v>45000</v>
      </c>
      <c r="C28" s="271">
        <f>B28/'- 3 -'!D28</f>
        <v>0.002600271375877548</v>
      </c>
      <c r="D28" s="299">
        <v>240000</v>
      </c>
      <c r="E28" s="271">
        <f>D28/'- 3 -'!D28</f>
        <v>0.013868114004680257</v>
      </c>
      <c r="F28"/>
    </row>
    <row r="29" spans="1:6" ht="13.5" customHeight="1">
      <c r="A29" s="399" t="s">
        <v>356</v>
      </c>
      <c r="B29" s="298">
        <v>266500</v>
      </c>
      <c r="C29" s="270">
        <f>B29/'- 3 -'!D29</f>
        <v>0.0024527780629125884</v>
      </c>
      <c r="D29" s="298">
        <v>1845000</v>
      </c>
      <c r="E29" s="270">
        <f>D29/'- 3 -'!D29</f>
        <v>0.01698077120477946</v>
      </c>
      <c r="F29"/>
    </row>
    <row r="30" spans="1:6" ht="13.5" customHeight="1">
      <c r="A30" s="400" t="s">
        <v>357</v>
      </c>
      <c r="B30" s="299">
        <v>5000</v>
      </c>
      <c r="C30" s="271">
        <f>B30/'- 3 -'!D30</f>
        <v>0.00048764350373027777</v>
      </c>
      <c r="D30" s="299">
        <v>165430</v>
      </c>
      <c r="E30" s="271">
        <f>D30/'- 3 -'!D30</f>
        <v>0.01613417296441997</v>
      </c>
      <c r="F30"/>
    </row>
    <row r="31" spans="1:6" ht="13.5" customHeight="1">
      <c r="A31" s="399" t="s">
        <v>358</v>
      </c>
      <c r="B31" s="298">
        <v>25000</v>
      </c>
      <c r="C31" s="270">
        <f>B31/'- 3 -'!D31</f>
        <v>0.0010083881762049433</v>
      </c>
      <c r="D31" s="298">
        <v>419824</v>
      </c>
      <c r="E31" s="270">
        <f>D31/'- 3 -'!D31</f>
        <v>0.01693382230748256</v>
      </c>
      <c r="F31"/>
    </row>
    <row r="32" spans="1:6" ht="13.5" customHeight="1">
      <c r="A32" s="400" t="s">
        <v>359</v>
      </c>
      <c r="B32" s="299">
        <v>40000</v>
      </c>
      <c r="C32" s="271">
        <f>B32/'- 3 -'!D32</f>
        <v>0.002029630988730677</v>
      </c>
      <c r="D32" s="299">
        <v>306000</v>
      </c>
      <c r="E32" s="271">
        <f>D32/'- 3 -'!D32</f>
        <v>0.015526677063789678</v>
      </c>
      <c r="F32"/>
    </row>
    <row r="33" spans="1:6" ht="13.5" customHeight="1">
      <c r="A33" s="399" t="s">
        <v>360</v>
      </c>
      <c r="B33" s="298">
        <v>30000</v>
      </c>
      <c r="C33" s="270">
        <f>B33/'- 3 -'!D33</f>
        <v>0.001385943758402284</v>
      </c>
      <c r="D33" s="298">
        <v>315000</v>
      </c>
      <c r="E33" s="270">
        <f>D33/'- 3 -'!D33</f>
        <v>0.014552409463223982</v>
      </c>
      <c r="F33"/>
    </row>
    <row r="34" spans="1:6" ht="13.5" customHeight="1">
      <c r="A34" s="400" t="s">
        <v>361</v>
      </c>
      <c r="B34" s="299">
        <v>55000</v>
      </c>
      <c r="C34" s="271">
        <f>B34/'- 3 -'!D34</f>
        <v>0.003061925040066681</v>
      </c>
      <c r="D34" s="299">
        <v>284735</v>
      </c>
      <c r="E34" s="271">
        <f>D34/'- 3 -'!D34</f>
        <v>0.015851585932425208</v>
      </c>
      <c r="F34"/>
    </row>
    <row r="35" spans="1:6" ht="13.5" customHeight="1">
      <c r="A35" s="399" t="s">
        <v>362</v>
      </c>
      <c r="B35" s="298">
        <v>60000</v>
      </c>
      <c r="C35" s="270">
        <f>B35/'- 3 -'!D35</f>
        <v>0.0004603994333403774</v>
      </c>
      <c r="D35" s="298">
        <v>2169000</v>
      </c>
      <c r="E35" s="270">
        <f>D35/'- 3 -'!D35</f>
        <v>0.016643439515254644</v>
      </c>
      <c r="F35"/>
    </row>
    <row r="36" spans="1:6" ht="13.5" customHeight="1">
      <c r="A36" s="400" t="s">
        <v>363</v>
      </c>
      <c r="B36" s="299">
        <v>56650</v>
      </c>
      <c r="C36" s="271">
        <f>B36/'- 3 -'!D36</f>
        <v>0.003406412353280739</v>
      </c>
      <c r="D36" s="299">
        <v>270800</v>
      </c>
      <c r="E36" s="271">
        <f>D36/'- 3 -'!D36</f>
        <v>0.016283432749663266</v>
      </c>
      <c r="F36"/>
    </row>
    <row r="37" spans="1:6" ht="13.5" customHeight="1">
      <c r="A37" s="399" t="s">
        <v>364</v>
      </c>
      <c r="B37" s="298">
        <v>15000</v>
      </c>
      <c r="C37" s="270">
        <f>B37/'- 3 -'!D37</f>
        <v>0.0005869419043337912</v>
      </c>
      <c r="D37" s="298">
        <v>398501</v>
      </c>
      <c r="E37" s="270">
        <f>D37/'- 3 -'!D37</f>
        <v>0.015593129054594675</v>
      </c>
      <c r="F37"/>
    </row>
    <row r="38" spans="1:6" ht="13.5" customHeight="1">
      <c r="A38" s="400" t="s">
        <v>365</v>
      </c>
      <c r="B38" s="299">
        <v>100000</v>
      </c>
      <c r="C38" s="271">
        <f>B38/'- 3 -'!D38</f>
        <v>0.001499057767240401</v>
      </c>
      <c r="D38" s="299">
        <v>1123609</v>
      </c>
      <c r="E38" s="271">
        <f>D38/'- 3 -'!D38</f>
        <v>0.016843547987912197</v>
      </c>
      <c r="F38"/>
    </row>
    <row r="39" spans="1:6" ht="13.5" customHeight="1">
      <c r="A39" s="399" t="s">
        <v>366</v>
      </c>
      <c r="B39" s="298">
        <v>60000</v>
      </c>
      <c r="C39" s="270">
        <f>B39/'- 3 -'!D39</f>
        <v>0.003909024491211145</v>
      </c>
      <c r="D39" s="298">
        <v>250000</v>
      </c>
      <c r="E39" s="270">
        <f>D39/'- 3 -'!D39</f>
        <v>0.016287602046713104</v>
      </c>
      <c r="F39"/>
    </row>
    <row r="40" spans="1:6" ht="13.5" customHeight="1">
      <c r="A40" s="400" t="s">
        <v>367</v>
      </c>
      <c r="B40" s="299">
        <v>90000</v>
      </c>
      <c r="C40" s="271">
        <f>B40/'- 3 -'!D40</f>
        <v>0.0012820335607680053</v>
      </c>
      <c r="D40" s="299">
        <v>1123788</v>
      </c>
      <c r="E40" s="271">
        <f>D40/'- 3 -'!D40</f>
        <v>0.016008154790981725</v>
      </c>
      <c r="F40"/>
    </row>
    <row r="41" spans="1:6" ht="13.5" customHeight="1">
      <c r="A41" s="399" t="s">
        <v>368</v>
      </c>
      <c r="B41" s="298">
        <v>195500</v>
      </c>
      <c r="C41" s="270">
        <f>B41/'- 3 -'!D41</f>
        <v>0.0047469472819089125</v>
      </c>
      <c r="D41" s="298">
        <v>645000</v>
      </c>
      <c r="E41" s="270">
        <f>D41/'- 3 -'!D41</f>
        <v>0.015661283871259583</v>
      </c>
      <c r="F41"/>
    </row>
    <row r="42" spans="1:6" ht="13.5" customHeight="1">
      <c r="A42" s="400" t="s">
        <v>369</v>
      </c>
      <c r="B42" s="299">
        <v>4000</v>
      </c>
      <c r="C42" s="271">
        <f>B42/'- 3 -'!D42</f>
        <v>0.00025734456565159035</v>
      </c>
      <c r="D42" s="299">
        <v>242476</v>
      </c>
      <c r="E42" s="271">
        <f>D42/'- 3 -'!D42</f>
        <v>0.015599970225233755</v>
      </c>
      <c r="F42"/>
    </row>
    <row r="43" spans="1:6" ht="13.5" customHeight="1">
      <c r="A43" s="399" t="s">
        <v>370</v>
      </c>
      <c r="B43" s="298">
        <v>35000</v>
      </c>
      <c r="C43" s="270">
        <f>B43/'- 3 -'!D43</f>
        <v>0.0038215497847484785</v>
      </c>
      <c r="D43" s="298">
        <v>135000</v>
      </c>
      <c r="E43" s="270">
        <f>D43/'- 3 -'!D43</f>
        <v>0.014740263455458417</v>
      </c>
      <c r="F43"/>
    </row>
    <row r="44" spans="1:6" ht="13.5" customHeight="1">
      <c r="A44" s="400" t="s">
        <v>371</v>
      </c>
      <c r="B44" s="299">
        <v>6500</v>
      </c>
      <c r="C44" s="271">
        <f>B44/'- 3 -'!D44</f>
        <v>0.0009167704968021634</v>
      </c>
      <c r="D44" s="299">
        <v>109316</v>
      </c>
      <c r="E44" s="271">
        <f>D44/'- 3 -'!D44</f>
        <v>0.015418105173603893</v>
      </c>
      <c r="F44"/>
    </row>
    <row r="45" spans="1:6" ht="13.5" customHeight="1">
      <c r="A45" s="399" t="s">
        <v>372</v>
      </c>
      <c r="B45" s="298">
        <v>20000</v>
      </c>
      <c r="C45" s="270">
        <f>B45/'- 3 -'!D45</f>
        <v>0.0018887144870917225</v>
      </c>
      <c r="D45" s="298">
        <v>162900</v>
      </c>
      <c r="E45" s="270">
        <f>D45/'- 3 -'!D45</f>
        <v>0.01538357949736208</v>
      </c>
      <c r="F45"/>
    </row>
    <row r="46" spans="1:6" ht="13.5" customHeight="1">
      <c r="A46" s="400" t="s">
        <v>373</v>
      </c>
      <c r="B46" s="299">
        <v>150000</v>
      </c>
      <c r="C46" s="271">
        <f>B46/'- 3 -'!D46</f>
        <v>0.0005571974306512078</v>
      </c>
      <c r="D46" s="299">
        <v>4552800</v>
      </c>
      <c r="E46" s="271">
        <f>D46/'- 3 -'!D46</f>
        <v>0.01691205641512546</v>
      </c>
      <c r="F46"/>
    </row>
    <row r="47" spans="1:6" ht="13.5" customHeight="1">
      <c r="A47" s="399" t="s">
        <v>377</v>
      </c>
      <c r="B47" s="298">
        <v>14225</v>
      </c>
      <c r="C47" s="270">
        <f>B47/'- 3 -'!D47</f>
        <v>0.0024759980491398147</v>
      </c>
      <c r="D47" s="298">
        <v>78506</v>
      </c>
      <c r="E47" s="270">
        <f>D47/'- 3 -'!D47</f>
        <v>0.013664724277382799</v>
      </c>
      <c r="F47"/>
    </row>
    <row r="48" spans="1:6" ht="4.5" customHeight="1">
      <c r="A48" s="401"/>
      <c r="B48" s="300"/>
      <c r="C48" s="159"/>
      <c r="D48" s="300"/>
      <c r="E48" s="159"/>
      <c r="F48"/>
    </row>
    <row r="49" spans="1:6" ht="13.5" customHeight="1">
      <c r="A49" s="395" t="s">
        <v>374</v>
      </c>
      <c r="B49" s="301">
        <f>SUM(B11:B47)</f>
        <v>2545815</v>
      </c>
      <c r="C49" s="79">
        <f>B49/'- 3 -'!D49</f>
        <v>0.001742146681373543</v>
      </c>
      <c r="D49" s="301">
        <f>SUM(D11:D47)</f>
        <v>23440349</v>
      </c>
      <c r="E49" s="79">
        <f>D49/'- 3 -'!D49</f>
        <v>0.016040649544679268</v>
      </c>
      <c r="F49"/>
    </row>
    <row r="50" spans="1:6" ht="4.5" customHeight="1">
      <c r="A50" s="401" t="s">
        <v>21</v>
      </c>
      <c r="B50" s="300"/>
      <c r="C50" s="159"/>
      <c r="D50" s="300"/>
      <c r="E50" s="159"/>
      <c r="F50"/>
    </row>
    <row r="51" spans="1:6" ht="13.5" customHeight="1">
      <c r="A51" s="400" t="s">
        <v>375</v>
      </c>
      <c r="B51" s="299">
        <v>0</v>
      </c>
      <c r="C51" s="271">
        <f>B51/'- 3 -'!D51</f>
        <v>0</v>
      </c>
      <c r="D51" s="299">
        <v>0</v>
      </c>
      <c r="E51" s="271">
        <f>D51/'- 3 -'!D51</f>
        <v>0</v>
      </c>
      <c r="F51"/>
    </row>
    <row r="52" spans="1:6" ht="13.5" customHeight="1">
      <c r="A52" s="399" t="s">
        <v>376</v>
      </c>
      <c r="B52" s="298">
        <v>0</v>
      </c>
      <c r="C52" s="270">
        <f>B52/'- 3 -'!D52</f>
        <v>0</v>
      </c>
      <c r="D52" s="298">
        <v>7000</v>
      </c>
      <c r="E52" s="270">
        <f>D52/'- 3 -'!D52</f>
        <v>0.0028396241148993047</v>
      </c>
      <c r="F52"/>
    </row>
    <row r="53" ht="49.5" customHeight="1">
      <c r="F53"/>
    </row>
    <row r="54" spans="1:6" ht="15" customHeight="1">
      <c r="A54" s="3"/>
      <c r="C54" s="103"/>
      <c r="D54" s="9"/>
      <c r="E54" s="9"/>
      <c r="F54"/>
    </row>
    <row r="55" spans="1:6" ht="14.25" customHeight="1">
      <c r="A55" s="3"/>
      <c r="B55" s="9"/>
      <c r="C55" s="103"/>
      <c r="D55" s="9"/>
      <c r="E55" s="9"/>
      <c r="F55"/>
    </row>
    <row r="56" spans="1:6" ht="14.25" customHeight="1">
      <c r="A56" s="3"/>
      <c r="B56" s="9"/>
      <c r="C56" s="9"/>
      <c r="D56" s="9"/>
      <c r="E56" s="9"/>
      <c r="F56"/>
    </row>
    <row r="57" spans="1:6" ht="14.25" customHeight="1">
      <c r="A57" s="3"/>
      <c r="B57" s="9"/>
      <c r="C57" s="9"/>
      <c r="D57" s="9"/>
      <c r="E57" s="9"/>
      <c r="F57"/>
    </row>
    <row r="58" spans="1:6" ht="14.25" customHeight="1">
      <c r="A58" s="3"/>
      <c r="B58" s="9"/>
      <c r="C58" s="9"/>
      <c r="D58" s="9"/>
      <c r="E58" s="9"/>
      <c r="F58"/>
    </row>
    <row r="59" spans="2:6" ht="14.25" customHeight="1">
      <c r="B59" s="9"/>
      <c r="C59" s="9"/>
      <c r="D59" s="9"/>
      <c r="E59" s="9"/>
      <c r="F59"/>
    </row>
    <row r="60" ht="14.25" customHeight="1">
      <c r="F60"/>
    </row>
    <row r="61" ht="12" customHeight="1">
      <c r="F61"/>
    </row>
    <row r="62" ht="12" customHeight="1">
      <c r="F62"/>
    </row>
    <row r="63" ht="12" customHeight="1">
      <c r="F63"/>
    </row>
    <row r="64" ht="12" customHeight="1">
      <c r="F64"/>
    </row>
    <row r="65" ht="12" customHeight="1">
      <c r="F65"/>
    </row>
    <row r="66" ht="12" customHeight="1">
      <c r="F66"/>
    </row>
    <row r="67" ht="12" customHeight="1">
      <c r="F67"/>
    </row>
    <row r="68" ht="12.75">
      <c r="F68"/>
    </row>
    <row r="69" ht="12.75">
      <c r="F69"/>
    </row>
  </sheetData>
  <printOptions horizontalCentered="1"/>
  <pageMargins left="0.5" right="0.5" top="0.6" bottom="0" header="0.3" footer="0"/>
  <pageSetup fitToHeight="1" fitToWidth="1" horizontalDpi="300" verticalDpi="300" orientation="portrait" scale="85" r:id="rId1"/>
  <headerFooter alignWithMargins="0">
    <oddHeader>&amp;C&amp;"Times New Roman,Bold"&amp;11&amp;A</oddHeader>
  </headerFooter>
</worksheet>
</file>

<file path=xl/worksheets/sheet31.xml><?xml version="1.0" encoding="utf-8"?>
<worksheet xmlns="http://schemas.openxmlformats.org/spreadsheetml/2006/main" xmlns:r="http://schemas.openxmlformats.org/officeDocument/2006/relationships">
  <sheetPr codeName="Sheet32">
    <pageSetUpPr fitToPage="1"/>
  </sheetPr>
  <dimension ref="A1:H58"/>
  <sheetViews>
    <sheetView showGridLines="0" showZeros="0" workbookViewId="0" topLeftCell="A1">
      <selection activeCell="A1" sqref="A1"/>
    </sheetView>
  </sheetViews>
  <sheetFormatPr defaultColWidth="15.83203125" defaultRowHeight="12"/>
  <cols>
    <col min="1" max="1" width="30.83203125" style="66" customWidth="1"/>
    <col min="2" max="2" width="16.83203125" style="66" customWidth="1"/>
    <col min="3" max="3" width="19.83203125" style="66" customWidth="1"/>
    <col min="4" max="4" width="10.83203125" style="66" customWidth="1"/>
    <col min="5" max="5" width="16.83203125" style="66" customWidth="1"/>
    <col min="6" max="6" width="11.83203125" style="66" customWidth="1"/>
    <col min="7" max="7" width="14.83203125" style="66" customWidth="1"/>
    <col min="8" max="8" width="11.83203125" style="66" customWidth="1"/>
    <col min="9" max="16384" width="15.83203125" style="66" customWidth="1"/>
  </cols>
  <sheetData>
    <row r="1" spans="1:8" ht="6.75" customHeight="1">
      <c r="A1" s="64"/>
      <c r="B1" s="114"/>
      <c r="C1" s="114"/>
      <c r="D1" s="114"/>
      <c r="E1" s="114"/>
      <c r="F1" s="114"/>
      <c r="G1" s="114"/>
      <c r="H1" s="114"/>
    </row>
    <row r="2" spans="1:8" ht="15.75" customHeight="1">
      <c r="A2" s="330"/>
      <c r="B2" s="372" t="s">
        <v>27</v>
      </c>
      <c r="C2" s="161"/>
      <c r="D2" s="161"/>
      <c r="E2" s="161"/>
      <c r="F2" s="175"/>
      <c r="G2" s="175"/>
      <c r="H2" s="175"/>
    </row>
    <row r="3" spans="1:8" ht="15.75" customHeight="1">
      <c r="A3" s="331"/>
      <c r="B3" s="507" t="s">
        <v>564</v>
      </c>
      <c r="C3" s="164"/>
      <c r="D3" s="164"/>
      <c r="E3" s="164"/>
      <c r="F3" s="176"/>
      <c r="G3" s="176"/>
      <c r="H3" s="176"/>
    </row>
    <row r="4" spans="2:8" ht="15.75" customHeight="1">
      <c r="B4" s="114"/>
      <c r="C4" s="114"/>
      <c r="D4" s="114"/>
      <c r="E4" s="114"/>
      <c r="F4" s="114"/>
      <c r="G4" s="114"/>
      <c r="H4" s="114"/>
    </row>
    <row r="5" spans="2:8" ht="15.75" customHeight="1">
      <c r="B5" s="42"/>
      <c r="C5" s="114"/>
      <c r="D5" s="114"/>
      <c r="E5" s="114"/>
      <c r="F5" s="114"/>
      <c r="G5" s="114"/>
      <c r="H5" s="114"/>
    </row>
    <row r="6" spans="2:8" ht="15.75" customHeight="1">
      <c r="B6" s="52" t="s">
        <v>51</v>
      </c>
      <c r="C6" s="50"/>
      <c r="D6" s="104"/>
      <c r="E6" s="104"/>
      <c r="F6" s="104"/>
      <c r="G6" s="104"/>
      <c r="H6" s="167"/>
    </row>
    <row r="7" spans="2:8" ht="15.75" customHeight="1">
      <c r="B7" s="53" t="s">
        <v>88</v>
      </c>
      <c r="C7" s="54"/>
      <c r="D7" s="177"/>
      <c r="E7" s="177"/>
      <c r="F7" s="177"/>
      <c r="G7" s="177"/>
      <c r="H7" s="172"/>
    </row>
    <row r="8" spans="1:8" ht="15.75" customHeight="1">
      <c r="A8" s="303"/>
      <c r="B8" s="245"/>
      <c r="C8" s="169" t="s">
        <v>254</v>
      </c>
      <c r="D8" s="168" t="s">
        <v>93</v>
      </c>
      <c r="E8" s="173" t="s">
        <v>110</v>
      </c>
      <c r="F8" s="173" t="s">
        <v>111</v>
      </c>
      <c r="G8" s="173" t="s">
        <v>112</v>
      </c>
      <c r="H8" s="173" t="s">
        <v>111</v>
      </c>
    </row>
    <row r="9" spans="1:8" ht="15.75" customHeight="1">
      <c r="A9" s="304" t="s">
        <v>118</v>
      </c>
      <c r="B9" s="60" t="s">
        <v>119</v>
      </c>
      <c r="C9" s="60" t="s">
        <v>125</v>
      </c>
      <c r="D9" s="60" t="s">
        <v>121</v>
      </c>
      <c r="E9" s="60" t="s">
        <v>126</v>
      </c>
      <c r="F9" s="60" t="s">
        <v>127</v>
      </c>
      <c r="G9" s="60" t="s">
        <v>128</v>
      </c>
      <c r="H9" s="60" t="s">
        <v>127</v>
      </c>
    </row>
    <row r="10" ht="4.5" customHeight="1">
      <c r="A10" s="61"/>
    </row>
    <row r="11" spans="1:8" ht="13.5" customHeight="1">
      <c r="A11" s="399" t="s">
        <v>339</v>
      </c>
      <c r="B11" s="298">
        <f>'- 30 -'!D11</f>
        <v>713832</v>
      </c>
      <c r="C11" s="298">
        <v>840</v>
      </c>
      <c r="D11" s="298">
        <f ca="1">IF(AND(CELL("type",C11)="v",C11&gt;0),B11/C11,"")</f>
        <v>849.8</v>
      </c>
      <c r="E11" s="298">
        <v>725000</v>
      </c>
      <c r="F11" s="273">
        <f ca="1">IF(AND(CELL("type",E11)="v",E11&gt;0),B11/E11,"")</f>
        <v>0.9845958620689655</v>
      </c>
      <c r="G11" s="298">
        <v>495000</v>
      </c>
      <c r="H11" s="273">
        <f ca="1">IF(AND(CELL("type",G11)="v",G11&gt;0),B11/G11,"")</f>
        <v>1.4420848484848485</v>
      </c>
    </row>
    <row r="12" spans="1:8" ht="13.5" customHeight="1">
      <c r="A12" s="400" t="s">
        <v>340</v>
      </c>
      <c r="B12" s="299">
        <f>'- 30 -'!D12</f>
        <v>1504510</v>
      </c>
      <c r="C12" s="299">
        <v>1415</v>
      </c>
      <c r="D12" s="299">
        <f aca="true" ca="1" t="shared" si="0" ref="D12:D47">IF(AND(CELL("type",C12)="v",C12&gt;0),B12/C12,"")</f>
        <v>1063.2579505300353</v>
      </c>
      <c r="E12" s="299">
        <v>1243064</v>
      </c>
      <c r="F12" s="274">
        <f aca="true" ca="1" t="shared" si="1" ref="F12:F47">IF(AND(CELL("type",E12)="v",E12&gt;0),B12/E12,"")</f>
        <v>1.2103238449508633</v>
      </c>
      <c r="G12" s="299">
        <v>904280</v>
      </c>
      <c r="H12" s="274">
        <f aca="true" ca="1" t="shared" si="2" ref="H12:H47">IF(AND(CELL("type",G12)="v",G12&gt;0),B12/G12,"")</f>
        <v>1.663765647808201</v>
      </c>
    </row>
    <row r="13" spans="1:8" ht="13.5" customHeight="1">
      <c r="A13" s="399" t="s">
        <v>341</v>
      </c>
      <c r="B13" s="298">
        <f>'- 30 -'!D13</f>
        <v>1177600</v>
      </c>
      <c r="C13" s="298">
        <v>1652</v>
      </c>
      <c r="D13" s="298">
        <f ca="1" t="shared" si="0"/>
        <v>712.8329297820824</v>
      </c>
      <c r="E13" s="298">
        <v>804301</v>
      </c>
      <c r="F13" s="273">
        <f ca="1" t="shared" si="1"/>
        <v>1.4641284792633604</v>
      </c>
      <c r="G13" s="298">
        <v>482084</v>
      </c>
      <c r="H13" s="273">
        <f ca="1" t="shared" si="2"/>
        <v>2.4427278233668823</v>
      </c>
    </row>
    <row r="14" spans="1:8" ht="13.5" customHeight="1">
      <c r="A14" s="400" t="s">
        <v>378</v>
      </c>
      <c r="B14" s="299">
        <f>'- 30 -'!D14</f>
        <v>3386812</v>
      </c>
      <c r="C14" s="299">
        <v>2888</v>
      </c>
      <c r="D14" s="299">
        <f ca="1" t="shared" si="0"/>
        <v>1172.718836565097</v>
      </c>
      <c r="E14" s="299">
        <v>1953344</v>
      </c>
      <c r="F14" s="274">
        <f ca="1" t="shared" si="1"/>
        <v>1.7338533304937584</v>
      </c>
      <c r="G14" s="299">
        <v>1215320</v>
      </c>
      <c r="H14" s="274">
        <f ca="1" t="shared" si="2"/>
        <v>2.786765625514268</v>
      </c>
    </row>
    <row r="15" spans="1:8" ht="13.5" customHeight="1">
      <c r="A15" s="399" t="s">
        <v>342</v>
      </c>
      <c r="B15" s="298">
        <f>'- 30 -'!D15</f>
        <v>869600</v>
      </c>
      <c r="C15" s="298">
        <v>1075</v>
      </c>
      <c r="D15" s="298">
        <f ca="1" t="shared" si="0"/>
        <v>808.9302325581396</v>
      </c>
      <c r="E15" s="298">
        <v>675000</v>
      </c>
      <c r="F15" s="273">
        <f ca="1" t="shared" si="1"/>
        <v>1.2882962962962963</v>
      </c>
      <c r="G15" s="298">
        <v>475000</v>
      </c>
      <c r="H15" s="273">
        <f ca="1" t="shared" si="2"/>
        <v>1.8307368421052632</v>
      </c>
    </row>
    <row r="16" spans="1:8" ht="13.5" customHeight="1">
      <c r="A16" s="400" t="s">
        <v>343</v>
      </c>
      <c r="B16" s="299">
        <f>'- 30 -'!D16</f>
        <v>143015</v>
      </c>
      <c r="C16" s="299">
        <v>56</v>
      </c>
      <c r="D16" s="299">
        <f ca="1" t="shared" si="0"/>
        <v>2553.839285714286</v>
      </c>
      <c r="E16" s="299">
        <v>19000</v>
      </c>
      <c r="F16" s="274">
        <f ca="1" t="shared" si="1"/>
        <v>7.527105263157894</v>
      </c>
      <c r="G16" s="299">
        <v>9310</v>
      </c>
      <c r="H16" s="274">
        <f ca="1" t="shared" si="2"/>
        <v>15.361439312567132</v>
      </c>
    </row>
    <row r="17" spans="1:8" ht="13.5" customHeight="1">
      <c r="A17" s="399" t="s">
        <v>344</v>
      </c>
      <c r="B17" s="298">
        <f>'- 30 -'!D17</f>
        <v>1044595</v>
      </c>
      <c r="C17" s="298">
        <v>800</v>
      </c>
      <c r="D17" s="298">
        <f ca="1" t="shared" si="0"/>
        <v>1305.74375</v>
      </c>
      <c r="E17" s="298">
        <v>1150000</v>
      </c>
      <c r="F17" s="273">
        <f ca="1" t="shared" si="1"/>
        <v>0.9083434782608696</v>
      </c>
      <c r="G17" s="298">
        <v>760000</v>
      </c>
      <c r="H17" s="273">
        <f ca="1" t="shared" si="2"/>
        <v>1.3744671052631579</v>
      </c>
    </row>
    <row r="18" spans="1:8" ht="13.5" customHeight="1">
      <c r="A18" s="400" t="s">
        <v>345</v>
      </c>
      <c r="B18" s="299">
        <f>'- 30 -'!D18</f>
        <v>3125276</v>
      </c>
      <c r="C18" s="299">
        <v>4800</v>
      </c>
      <c r="D18" s="299">
        <f ca="1" t="shared" si="0"/>
        <v>651.0991666666666</v>
      </c>
      <c r="E18" s="299">
        <v>1035000</v>
      </c>
      <c r="F18" s="274">
        <f ca="1" t="shared" si="1"/>
        <v>3.0195903381642513</v>
      </c>
      <c r="G18" s="299">
        <v>750000</v>
      </c>
      <c r="H18" s="274">
        <f ca="1" t="shared" si="2"/>
        <v>4.167034666666667</v>
      </c>
    </row>
    <row r="19" spans="1:8" ht="13.5" customHeight="1">
      <c r="A19" s="399" t="s">
        <v>346</v>
      </c>
      <c r="B19" s="298">
        <f>'- 30 -'!D19</f>
        <v>638200</v>
      </c>
      <c r="C19" s="298">
        <v>1683</v>
      </c>
      <c r="D19" s="298">
        <f ca="1" t="shared" si="0"/>
        <v>379.2038027332145</v>
      </c>
      <c r="E19" s="298">
        <v>420000</v>
      </c>
      <c r="F19" s="273">
        <f ca="1" t="shared" si="1"/>
        <v>1.5195238095238095</v>
      </c>
      <c r="G19" s="298">
        <v>285000</v>
      </c>
      <c r="H19" s="273">
        <f ca="1" t="shared" si="2"/>
        <v>2.239298245614035</v>
      </c>
    </row>
    <row r="20" spans="1:8" ht="13.5" customHeight="1">
      <c r="A20" s="400" t="s">
        <v>347</v>
      </c>
      <c r="B20" s="299">
        <f>'- 30 -'!D20</f>
        <v>1957766</v>
      </c>
      <c r="C20" s="299">
        <v>4193</v>
      </c>
      <c r="D20" s="299">
        <f ca="1" t="shared" si="0"/>
        <v>466.91295015502027</v>
      </c>
      <c r="E20" s="299">
        <v>1175208</v>
      </c>
      <c r="F20" s="274">
        <f ca="1" t="shared" si="1"/>
        <v>1.6658889320018244</v>
      </c>
      <c r="G20" s="299">
        <v>743912</v>
      </c>
      <c r="H20" s="274">
        <f ca="1" t="shared" si="2"/>
        <v>2.631717192356085</v>
      </c>
    </row>
    <row r="21" spans="1:8" ht="13.5" customHeight="1">
      <c r="A21" s="399" t="s">
        <v>348</v>
      </c>
      <c r="B21" s="298">
        <f>'- 30 -'!D21</f>
        <v>1565000</v>
      </c>
      <c r="C21" s="298">
        <v>1875</v>
      </c>
      <c r="D21" s="298">
        <f ca="1" t="shared" si="0"/>
        <v>834.6666666666666</v>
      </c>
      <c r="E21" s="298">
        <v>1175000</v>
      </c>
      <c r="F21" s="273">
        <f ca="1" t="shared" si="1"/>
        <v>1.3319148936170213</v>
      </c>
      <c r="G21" s="298">
        <v>700000</v>
      </c>
      <c r="H21" s="273">
        <f ca="1" t="shared" si="2"/>
        <v>2.2357142857142858</v>
      </c>
    </row>
    <row r="22" spans="1:8" ht="13.5" customHeight="1">
      <c r="A22" s="400" t="s">
        <v>349</v>
      </c>
      <c r="B22" s="299">
        <f>'- 30 -'!D22</f>
        <v>307280</v>
      </c>
      <c r="C22" s="299">
        <v>472</v>
      </c>
      <c r="D22" s="299">
        <f ca="1" t="shared" si="0"/>
        <v>651.0169491525423</v>
      </c>
      <c r="E22" s="299">
        <v>217358</v>
      </c>
      <c r="F22" s="274">
        <f ca="1" t="shared" si="1"/>
        <v>1.4137045795415857</v>
      </c>
      <c r="G22" s="299">
        <v>122623.2</v>
      </c>
      <c r="H22" s="274">
        <f ca="1" t="shared" si="2"/>
        <v>2.5058879559496083</v>
      </c>
    </row>
    <row r="23" spans="1:8" ht="13.5" customHeight="1">
      <c r="A23" s="399" t="s">
        <v>350</v>
      </c>
      <c r="B23" s="298">
        <f>'- 30 -'!D23</f>
        <v>1191200</v>
      </c>
      <c r="C23" s="298">
        <v>932</v>
      </c>
      <c r="D23" s="298">
        <f ca="1" t="shared" si="0"/>
        <v>1278.1115879828326</v>
      </c>
      <c r="E23" s="298">
        <v>1150000</v>
      </c>
      <c r="F23" s="273">
        <f ca="1" t="shared" si="1"/>
        <v>1.0358260869565217</v>
      </c>
      <c r="G23" s="298">
        <v>686000</v>
      </c>
      <c r="H23" s="273">
        <f ca="1" t="shared" si="2"/>
        <v>1.7364431486880467</v>
      </c>
    </row>
    <row r="24" spans="1:8" ht="13.5" customHeight="1">
      <c r="A24" s="400" t="s">
        <v>351</v>
      </c>
      <c r="B24" s="299">
        <f>'- 30 -'!D24</f>
        <v>1679450</v>
      </c>
      <c r="C24" s="299">
        <v>3152</v>
      </c>
      <c r="D24" s="299">
        <f ca="1" t="shared" si="0"/>
        <v>532.8204314720812</v>
      </c>
      <c r="E24" s="299">
        <v>1027313</v>
      </c>
      <c r="F24" s="274">
        <f ca="1" t="shared" si="1"/>
        <v>1.634798741960824</v>
      </c>
      <c r="G24" s="299">
        <v>667507</v>
      </c>
      <c r="H24" s="274">
        <f ca="1" t="shared" si="2"/>
        <v>2.516003577490573</v>
      </c>
    </row>
    <row r="25" spans="1:8" ht="13.5" customHeight="1">
      <c r="A25" s="399" t="s">
        <v>352</v>
      </c>
      <c r="B25" s="298">
        <f>'- 30 -'!D25</f>
        <v>1778261</v>
      </c>
      <c r="C25" s="298">
        <v>2200</v>
      </c>
      <c r="D25" s="298">
        <f ca="1" t="shared" si="0"/>
        <v>808.3004545454545</v>
      </c>
      <c r="E25" s="298">
        <v>505000</v>
      </c>
      <c r="F25" s="273">
        <f ca="1" t="shared" si="1"/>
        <v>3.521308910891089</v>
      </c>
      <c r="G25" s="298">
        <v>325000</v>
      </c>
      <c r="H25" s="273">
        <f ca="1" t="shared" si="2"/>
        <v>5.471572307692307</v>
      </c>
    </row>
    <row r="26" spans="1:8" ht="13.5" customHeight="1">
      <c r="A26" s="400" t="s">
        <v>353</v>
      </c>
      <c r="B26" s="299">
        <f>'- 30 -'!D26</f>
        <v>1813404</v>
      </c>
      <c r="C26" s="299">
        <v>1640</v>
      </c>
      <c r="D26" s="299">
        <f ca="1" t="shared" si="0"/>
        <v>1105.7341463414634</v>
      </c>
      <c r="E26" s="299">
        <v>1297320</v>
      </c>
      <c r="F26" s="274">
        <f ca="1" t="shared" si="1"/>
        <v>1.3978077883637037</v>
      </c>
      <c r="G26" s="299">
        <v>1101860</v>
      </c>
      <c r="H26" s="274">
        <f ca="1" t="shared" si="2"/>
        <v>1.6457662497957999</v>
      </c>
    </row>
    <row r="27" spans="1:8" ht="13.5" customHeight="1">
      <c r="A27" s="399" t="s">
        <v>354</v>
      </c>
      <c r="B27" s="298">
        <f>'- 30 -'!D27</f>
        <v>2875</v>
      </c>
      <c r="C27" s="461" t="s">
        <v>245</v>
      </c>
      <c r="D27" s="298">
        <f ca="1">IF(AND(CELL("type",C27)="v",C27&gt;0),B27/C27,"")</f>
      </c>
      <c r="E27" s="461" t="s">
        <v>245</v>
      </c>
      <c r="F27" s="273">
        <f ca="1">IF(AND(CELL("type",E27)="v",E27&gt;0),B27/E27,"")</f>
      </c>
      <c r="G27" s="461" t="s">
        <v>245</v>
      </c>
      <c r="H27" s="273">
        <f ca="1" t="shared" si="2"/>
      </c>
    </row>
    <row r="28" spans="1:8" ht="13.5" customHeight="1">
      <c r="A28" s="400" t="s">
        <v>355</v>
      </c>
      <c r="B28" s="299">
        <f>'- 30 -'!D28</f>
        <v>1668017</v>
      </c>
      <c r="C28" s="299">
        <v>1167</v>
      </c>
      <c r="D28" s="299">
        <f ca="1" t="shared" si="0"/>
        <v>1429.3204798628963</v>
      </c>
      <c r="E28" s="299">
        <v>1600000</v>
      </c>
      <c r="F28" s="274">
        <f ca="1" t="shared" si="1"/>
        <v>1.042510625</v>
      </c>
      <c r="G28" s="299">
        <v>1061400</v>
      </c>
      <c r="H28" s="274">
        <f ca="1" t="shared" si="2"/>
        <v>1.5715253438854344</v>
      </c>
    </row>
    <row r="29" spans="1:8" ht="13.5" customHeight="1">
      <c r="A29" s="399" t="s">
        <v>356</v>
      </c>
      <c r="B29" s="298">
        <f>'- 30 -'!D29</f>
        <v>1252515</v>
      </c>
      <c r="C29" s="298">
        <v>1650</v>
      </c>
      <c r="D29" s="298">
        <f ca="1" t="shared" si="0"/>
        <v>759.1</v>
      </c>
      <c r="E29" s="298">
        <v>394000</v>
      </c>
      <c r="F29" s="273">
        <f ca="1" t="shared" si="1"/>
        <v>3.1789720812182742</v>
      </c>
      <c r="G29" s="298">
        <v>285000</v>
      </c>
      <c r="H29" s="273">
        <f ca="1" t="shared" si="2"/>
        <v>4.39478947368421</v>
      </c>
    </row>
    <row r="30" spans="1:8" ht="13.5" customHeight="1">
      <c r="A30" s="400" t="s">
        <v>357</v>
      </c>
      <c r="B30" s="299">
        <f>'- 30 -'!D30</f>
        <v>904024</v>
      </c>
      <c r="C30" s="299">
        <v>823</v>
      </c>
      <c r="D30" s="299">
        <f ca="1" t="shared" si="0"/>
        <v>1098.4495747266099</v>
      </c>
      <c r="E30" s="299">
        <v>926992</v>
      </c>
      <c r="F30" s="274">
        <f ca="1" t="shared" si="1"/>
        <v>0.9752230871463832</v>
      </c>
      <c r="G30" s="299">
        <v>575368</v>
      </c>
      <c r="H30" s="274">
        <f ca="1" t="shared" si="2"/>
        <v>1.5712100777241695</v>
      </c>
    </row>
    <row r="31" spans="1:8" ht="13.5" customHeight="1">
      <c r="A31" s="399" t="s">
        <v>358</v>
      </c>
      <c r="B31" s="298">
        <f>'- 30 -'!D31</f>
        <v>720587</v>
      </c>
      <c r="C31" s="298">
        <v>990</v>
      </c>
      <c r="D31" s="298">
        <f ca="1" t="shared" si="0"/>
        <v>727.8656565656565</v>
      </c>
      <c r="E31" s="298">
        <v>701000</v>
      </c>
      <c r="F31" s="273">
        <f ca="1" t="shared" si="1"/>
        <v>1.0279415121255349</v>
      </c>
      <c r="G31" s="298">
        <v>421220</v>
      </c>
      <c r="H31" s="273">
        <f ca="1" t="shared" si="2"/>
        <v>1.7107141161388348</v>
      </c>
    </row>
    <row r="32" spans="1:8" ht="13.5" customHeight="1">
      <c r="A32" s="400" t="s">
        <v>359</v>
      </c>
      <c r="B32" s="299">
        <f>'- 30 -'!D32</f>
        <v>1508606</v>
      </c>
      <c r="C32" s="299">
        <v>1361</v>
      </c>
      <c r="D32" s="299">
        <f ca="1" t="shared" si="0"/>
        <v>1108.454077883909</v>
      </c>
      <c r="E32" s="299">
        <v>1090000</v>
      </c>
      <c r="F32" s="274">
        <f ca="1" t="shared" si="1"/>
        <v>1.3840422018348624</v>
      </c>
      <c r="G32" s="299">
        <v>737000</v>
      </c>
      <c r="H32" s="274">
        <f ca="1" t="shared" si="2"/>
        <v>2.046955223880597</v>
      </c>
    </row>
    <row r="33" spans="1:8" ht="13.5" customHeight="1">
      <c r="A33" s="399" t="s">
        <v>360</v>
      </c>
      <c r="B33" s="298">
        <f>'- 30 -'!D33</f>
        <v>1855100</v>
      </c>
      <c r="C33" s="298">
        <v>1451</v>
      </c>
      <c r="D33" s="298">
        <f ca="1" t="shared" si="0"/>
        <v>1278.4975878704342</v>
      </c>
      <c r="E33" s="298">
        <v>1500000</v>
      </c>
      <c r="F33" s="273">
        <f ca="1" t="shared" si="1"/>
        <v>1.2367333333333332</v>
      </c>
      <c r="G33" s="298">
        <v>1140000</v>
      </c>
      <c r="H33" s="273">
        <f ca="1" t="shared" si="2"/>
        <v>1.627280701754386</v>
      </c>
    </row>
    <row r="34" spans="1:8" ht="13.5" customHeight="1">
      <c r="A34" s="400" t="s">
        <v>361</v>
      </c>
      <c r="B34" s="299">
        <f>'- 30 -'!D34</f>
        <v>1637858</v>
      </c>
      <c r="C34" s="299">
        <v>1550</v>
      </c>
      <c r="D34" s="299">
        <f ca="1" t="shared" si="0"/>
        <v>1056.6825806451614</v>
      </c>
      <c r="E34" s="299">
        <v>1370000</v>
      </c>
      <c r="F34" s="274">
        <f ca="1" t="shared" si="1"/>
        <v>1.195516788321168</v>
      </c>
      <c r="G34" s="299">
        <v>926800</v>
      </c>
      <c r="H34" s="274">
        <f ca="1" t="shared" si="2"/>
        <v>1.7672183858437636</v>
      </c>
    </row>
    <row r="35" spans="1:8" ht="13.5" customHeight="1">
      <c r="A35" s="399" t="s">
        <v>362</v>
      </c>
      <c r="B35" s="298">
        <f>'- 30 -'!D35</f>
        <v>2183000</v>
      </c>
      <c r="C35" s="298">
        <v>3100</v>
      </c>
      <c r="D35" s="298">
        <f ca="1" t="shared" si="0"/>
        <v>704.1935483870968</v>
      </c>
      <c r="E35" s="298">
        <v>890000</v>
      </c>
      <c r="F35" s="273">
        <f ca="1" t="shared" si="1"/>
        <v>2.452808988764045</v>
      </c>
      <c r="G35" s="298">
        <v>460000</v>
      </c>
      <c r="H35" s="273">
        <f ca="1" t="shared" si="2"/>
        <v>4.745652173913044</v>
      </c>
    </row>
    <row r="36" spans="1:8" ht="13.5" customHeight="1">
      <c r="A36" s="400" t="s">
        <v>363</v>
      </c>
      <c r="B36" s="299">
        <f>'- 30 -'!D36</f>
        <v>1085850</v>
      </c>
      <c r="C36" s="299">
        <v>1200</v>
      </c>
      <c r="D36" s="299">
        <f ca="1" t="shared" si="0"/>
        <v>904.875</v>
      </c>
      <c r="E36" s="299">
        <v>1067200</v>
      </c>
      <c r="F36" s="274">
        <f ca="1" t="shared" si="1"/>
        <v>1.0174756371814093</v>
      </c>
      <c r="G36" s="299">
        <v>693680</v>
      </c>
      <c r="H36" s="274">
        <f ca="1" t="shared" si="2"/>
        <v>1.5653471341252452</v>
      </c>
    </row>
    <row r="37" spans="1:8" ht="13.5" customHeight="1">
      <c r="A37" s="399" t="s">
        <v>364</v>
      </c>
      <c r="B37" s="298">
        <f>'- 30 -'!D37</f>
        <v>1485638</v>
      </c>
      <c r="C37" s="298">
        <v>1750</v>
      </c>
      <c r="D37" s="298">
        <f ca="1" t="shared" si="0"/>
        <v>848.936</v>
      </c>
      <c r="E37" s="298">
        <v>1030000</v>
      </c>
      <c r="F37" s="273">
        <f ca="1" t="shared" si="1"/>
        <v>1.4423669902912621</v>
      </c>
      <c r="G37" s="298">
        <v>678000</v>
      </c>
      <c r="H37" s="273">
        <f ca="1" t="shared" si="2"/>
        <v>2.1912064896755163</v>
      </c>
    </row>
    <row r="38" spans="1:8" ht="13.5" customHeight="1">
      <c r="A38" s="400" t="s">
        <v>365</v>
      </c>
      <c r="B38" s="299">
        <f>'- 30 -'!D38</f>
        <v>1639665</v>
      </c>
      <c r="C38" s="299">
        <v>3048</v>
      </c>
      <c r="D38" s="299">
        <f ca="1" t="shared" si="0"/>
        <v>537.9478346456693</v>
      </c>
      <c r="E38" s="299">
        <v>487518</v>
      </c>
      <c r="F38" s="274">
        <f ca="1" t="shared" si="1"/>
        <v>3.3632912015556347</v>
      </c>
      <c r="G38" s="299">
        <v>363419</v>
      </c>
      <c r="H38" s="274">
        <f ca="1" t="shared" si="2"/>
        <v>4.511775663903098</v>
      </c>
    </row>
    <row r="39" spans="1:8" ht="13.5" customHeight="1">
      <c r="A39" s="399" t="s">
        <v>366</v>
      </c>
      <c r="B39" s="298">
        <f>'- 30 -'!D39</f>
        <v>1368000</v>
      </c>
      <c r="C39" s="298">
        <v>1042</v>
      </c>
      <c r="D39" s="298">
        <f ca="1" t="shared" si="0"/>
        <v>1312.8598848368522</v>
      </c>
      <c r="E39" s="298">
        <v>1350000</v>
      </c>
      <c r="F39" s="273">
        <f ca="1" t="shared" si="1"/>
        <v>1.0133333333333334</v>
      </c>
      <c r="G39" s="298">
        <v>874764</v>
      </c>
      <c r="H39" s="273">
        <f ca="1" t="shared" si="2"/>
        <v>1.563850364212519</v>
      </c>
    </row>
    <row r="40" spans="1:8" ht="13.5" customHeight="1">
      <c r="A40" s="400" t="s">
        <v>367</v>
      </c>
      <c r="B40" s="299">
        <f>'- 30 -'!D40</f>
        <v>1026455</v>
      </c>
      <c r="C40" s="299">
        <v>2205</v>
      </c>
      <c r="D40" s="299">
        <f ca="1" t="shared" si="0"/>
        <v>465.5124716553288</v>
      </c>
      <c r="E40" s="299">
        <v>395525</v>
      </c>
      <c r="F40" s="274">
        <f ca="1" t="shared" si="1"/>
        <v>2.5951709752860124</v>
      </c>
      <c r="G40" s="299">
        <v>256500</v>
      </c>
      <c r="H40" s="274">
        <f ca="1" t="shared" si="2"/>
        <v>4.0017738791423</v>
      </c>
    </row>
    <row r="41" spans="1:8" ht="13.5" customHeight="1">
      <c r="A41" s="399" t="s">
        <v>368</v>
      </c>
      <c r="B41" s="298">
        <f>'- 30 -'!D41</f>
        <v>3250877</v>
      </c>
      <c r="C41" s="298">
        <v>3700</v>
      </c>
      <c r="D41" s="298">
        <f ca="1" t="shared" si="0"/>
        <v>878.6154054054055</v>
      </c>
      <c r="E41" s="298">
        <v>2350000</v>
      </c>
      <c r="F41" s="273">
        <f ca="1" t="shared" si="1"/>
        <v>1.383351914893617</v>
      </c>
      <c r="G41" s="298">
        <v>1504000</v>
      </c>
      <c r="H41" s="273">
        <f ca="1" t="shared" si="2"/>
        <v>2.1614873670212766</v>
      </c>
    </row>
    <row r="42" spans="1:8" ht="13.5" customHeight="1">
      <c r="A42" s="400" t="s">
        <v>369</v>
      </c>
      <c r="B42" s="299">
        <f>'- 30 -'!D42</f>
        <v>1123637</v>
      </c>
      <c r="C42" s="299">
        <v>1508</v>
      </c>
      <c r="D42" s="299">
        <f ca="1" t="shared" si="0"/>
        <v>745.117374005305</v>
      </c>
      <c r="E42" s="299">
        <v>838805</v>
      </c>
      <c r="F42" s="274">
        <f ca="1" t="shared" si="1"/>
        <v>1.3395687913162178</v>
      </c>
      <c r="G42" s="299">
        <v>688080</v>
      </c>
      <c r="H42" s="274">
        <f ca="1" t="shared" si="2"/>
        <v>1.6330034298337404</v>
      </c>
    </row>
    <row r="43" spans="1:8" ht="13.5" customHeight="1">
      <c r="A43" s="399" t="s">
        <v>370</v>
      </c>
      <c r="B43" s="298">
        <f>'- 30 -'!D43</f>
        <v>697339</v>
      </c>
      <c r="C43" s="298">
        <v>635</v>
      </c>
      <c r="D43" s="298">
        <f ca="1" t="shared" si="0"/>
        <v>1098.171653543307</v>
      </c>
      <c r="E43" s="298">
        <v>737261</v>
      </c>
      <c r="F43" s="273">
        <f ca="1" t="shared" si="1"/>
        <v>0.9458509266053677</v>
      </c>
      <c r="G43" s="298">
        <v>464773</v>
      </c>
      <c r="H43" s="273">
        <f ca="1" t="shared" si="2"/>
        <v>1.5003862100423218</v>
      </c>
    </row>
    <row r="44" spans="1:8" ht="13.5" customHeight="1">
      <c r="A44" s="400" t="s">
        <v>371</v>
      </c>
      <c r="B44" s="299">
        <f>'- 30 -'!D44</f>
        <v>678976</v>
      </c>
      <c r="C44" s="299">
        <v>548</v>
      </c>
      <c r="D44" s="299">
        <f ca="1" t="shared" si="0"/>
        <v>1239.007299270073</v>
      </c>
      <c r="E44" s="299">
        <v>805000</v>
      </c>
      <c r="F44" s="274">
        <f ca="1" t="shared" si="1"/>
        <v>0.8434484472049689</v>
      </c>
      <c r="G44" s="299">
        <v>552901</v>
      </c>
      <c r="H44" s="274">
        <f ca="1" t="shared" si="2"/>
        <v>1.2280245468899496</v>
      </c>
    </row>
    <row r="45" spans="1:8" ht="13.5" customHeight="1">
      <c r="A45" s="399" t="s">
        <v>372</v>
      </c>
      <c r="B45" s="298">
        <f>'- 30 -'!D45</f>
        <v>349428</v>
      </c>
      <c r="C45" s="298">
        <v>712</v>
      </c>
      <c r="D45" s="298">
        <f ca="1" t="shared" si="0"/>
        <v>490.7696629213483</v>
      </c>
      <c r="E45" s="298">
        <v>266726</v>
      </c>
      <c r="F45" s="273">
        <f ca="1" t="shared" si="1"/>
        <v>1.3100635108688317</v>
      </c>
      <c r="G45" s="298">
        <v>162120</v>
      </c>
      <c r="H45" s="273">
        <f ca="1" t="shared" si="2"/>
        <v>2.155366395262768</v>
      </c>
    </row>
    <row r="46" spans="1:8" ht="13.5" customHeight="1">
      <c r="A46" s="400" t="s">
        <v>373</v>
      </c>
      <c r="B46" s="299">
        <f>'- 30 -'!D46</f>
        <v>2929600</v>
      </c>
      <c r="C46" s="299">
        <v>1916</v>
      </c>
      <c r="D46" s="299">
        <f ca="1" t="shared" si="0"/>
        <v>1529.01878914405</v>
      </c>
      <c r="E46" s="299">
        <v>1037756.6</v>
      </c>
      <c r="F46" s="274">
        <f ca="1" t="shared" si="1"/>
        <v>2.823012640921773</v>
      </c>
      <c r="G46" s="299">
        <v>716823.9</v>
      </c>
      <c r="H46" s="274">
        <f ca="1" t="shared" si="2"/>
        <v>4.086917302841046</v>
      </c>
    </row>
    <row r="47" spans="1:8" ht="13.5" customHeight="1">
      <c r="A47" s="399" t="s">
        <v>377</v>
      </c>
      <c r="B47" s="298">
        <f>'- 30 -'!D47</f>
        <v>0</v>
      </c>
      <c r="C47" s="298">
        <v>0</v>
      </c>
      <c r="D47" s="298">
        <f ca="1" t="shared" si="0"/>
      </c>
      <c r="E47" s="298">
        <v>0</v>
      </c>
      <c r="F47" s="273">
        <f ca="1" t="shared" si="1"/>
      </c>
      <c r="G47" s="298">
        <v>0</v>
      </c>
      <c r="H47" s="273">
        <f ca="1" t="shared" si="2"/>
      </c>
    </row>
    <row r="48" spans="1:8" ht="4.5" customHeight="1">
      <c r="A48" s="401"/>
      <c r="B48" s="300"/>
      <c r="C48" s="300"/>
      <c r="D48" s="300"/>
      <c r="E48" s="300"/>
      <c r="F48" s="275"/>
      <c r="G48" s="300"/>
      <c r="H48" s="275"/>
    </row>
    <row r="49" spans="1:8" ht="13.5" customHeight="1">
      <c r="A49" s="395" t="s">
        <v>374</v>
      </c>
      <c r="B49" s="301">
        <f>SUM(B11:B47)</f>
        <v>50263848</v>
      </c>
      <c r="C49" s="301">
        <f>SUM(C11:C47)</f>
        <v>60029</v>
      </c>
      <c r="D49" s="301">
        <f>B49/C49</f>
        <v>837.3260923886788</v>
      </c>
      <c r="E49" s="301">
        <f>SUM(E11:E47)</f>
        <v>33409691.6</v>
      </c>
      <c r="F49" s="276">
        <f>B49/E49</f>
        <v>1.5044690804628678</v>
      </c>
      <c r="G49" s="301">
        <f>SUM(G11:G47)</f>
        <v>22284745.099999998</v>
      </c>
      <c r="H49" s="276">
        <f>B49/G49</f>
        <v>2.2555271677754125</v>
      </c>
    </row>
    <row r="50" spans="1:8" ht="4.5" customHeight="1">
      <c r="A50" s="401" t="s">
        <v>21</v>
      </c>
      <c r="B50" s="300"/>
      <c r="C50" s="300"/>
      <c r="D50" s="300"/>
      <c r="E50" s="300"/>
      <c r="F50" s="275"/>
      <c r="G50" s="300"/>
      <c r="H50" s="275"/>
    </row>
    <row r="51" spans="1:8" ht="13.5" customHeight="1">
      <c r="A51" s="400" t="s">
        <v>375</v>
      </c>
      <c r="B51" s="299">
        <f>'- 30 -'!D51</f>
        <v>36014</v>
      </c>
      <c r="C51" s="299">
        <v>78</v>
      </c>
      <c r="D51" s="299">
        <f ca="1">IF(AND(CELL("type",C51)="v",C51&gt;0),B51/C51,"")</f>
        <v>461.71794871794873</v>
      </c>
      <c r="E51" s="299">
        <v>17860</v>
      </c>
      <c r="F51" s="274">
        <f ca="1">IF(AND(CELL("type",E51)="v",E51&gt;0),B51/E51,"")</f>
        <v>2.016461366181411</v>
      </c>
      <c r="G51" s="299">
        <v>17860</v>
      </c>
      <c r="H51" s="274">
        <f ca="1">IF(AND(CELL("type",G51)="v",G51&gt;0),B51/G51,"")</f>
        <v>2.016461366181411</v>
      </c>
    </row>
    <row r="52" spans="1:8" ht="13.5" customHeight="1">
      <c r="A52" s="399" t="s">
        <v>376</v>
      </c>
      <c r="B52" s="298">
        <f>'- 30 -'!D52</f>
        <v>11000</v>
      </c>
      <c r="C52" s="461" t="s">
        <v>245</v>
      </c>
      <c r="D52" s="298">
        <f ca="1">IF(AND(CELL("type",C52)="v",C52&gt;0),B52/C52,"")</f>
      </c>
      <c r="E52" s="461" t="s">
        <v>245</v>
      </c>
      <c r="F52" s="273">
        <f ca="1">IF(AND(CELL("type",E52)="v",E52&gt;0),B52/E52,"")</f>
      </c>
      <c r="G52" s="461" t="s">
        <v>245</v>
      </c>
      <c r="H52" s="273">
        <f ca="1">IF(AND(CELL("type",G52)="v",G52&gt;0),B52/G52,"")</f>
      </c>
    </row>
    <row r="53" ht="49.5" customHeight="1"/>
    <row r="54" spans="1:8" ht="15" customHeight="1">
      <c r="A54" s="3"/>
      <c r="B54" s="9"/>
      <c r="C54" s="9"/>
      <c r="D54" s="9"/>
      <c r="E54" s="9"/>
      <c r="G54" s="9"/>
      <c r="H54" s="9"/>
    </row>
    <row r="55" spans="1:8" ht="14.25" customHeight="1">
      <c r="A55" s="3"/>
      <c r="B55" s="9"/>
      <c r="C55" s="9"/>
      <c r="D55" s="9"/>
      <c r="E55" s="9"/>
      <c r="F55" s="9"/>
      <c r="G55" s="9"/>
      <c r="H55" s="9"/>
    </row>
    <row r="56" spans="1:8" ht="14.25" customHeight="1">
      <c r="A56" s="3"/>
      <c r="B56" s="9"/>
      <c r="C56" s="9"/>
      <c r="D56" s="9"/>
      <c r="E56" s="9"/>
      <c r="F56" s="9"/>
      <c r="G56" s="9"/>
      <c r="H56" s="9"/>
    </row>
    <row r="57" spans="1:8" ht="14.25" customHeight="1">
      <c r="A57" s="3"/>
      <c r="B57" s="9"/>
      <c r="C57" s="9"/>
      <c r="D57" s="9"/>
      <c r="E57" s="9"/>
      <c r="F57" s="9"/>
      <c r="G57" s="9"/>
      <c r="H57" s="9"/>
    </row>
    <row r="58" spans="1:8" ht="14.25" customHeight="1">
      <c r="A58" s="3"/>
      <c r="B58" s="9"/>
      <c r="C58" s="9"/>
      <c r="D58" s="9"/>
      <c r="E58" s="9"/>
      <c r="F58" s="9"/>
      <c r="G58" s="9"/>
      <c r="H58" s="9"/>
    </row>
    <row r="59" ht="14.25" customHeight="1"/>
    <row r="60" ht="14.25"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Roman,Bold"&amp;11&amp;A</oddHeader>
  </headerFooter>
</worksheet>
</file>

<file path=xl/worksheets/sheet32.xml><?xml version="1.0" encoding="utf-8"?>
<worksheet xmlns="http://schemas.openxmlformats.org/spreadsheetml/2006/main" xmlns:r="http://schemas.openxmlformats.org/officeDocument/2006/relationships">
  <sheetPr codeName="Sheet33">
    <pageSetUpPr fitToPage="1"/>
  </sheetPr>
  <dimension ref="A1:E59"/>
  <sheetViews>
    <sheetView showGridLines="0" showZeros="0" workbookViewId="0" topLeftCell="A1">
      <selection activeCell="A1" sqref="A1"/>
    </sheetView>
  </sheetViews>
  <sheetFormatPr defaultColWidth="15.83203125" defaultRowHeight="12"/>
  <cols>
    <col min="1" max="1" width="35.83203125" style="66" customWidth="1"/>
    <col min="2" max="2" width="22.83203125" style="66" customWidth="1"/>
    <col min="3" max="3" width="19.83203125" style="66" customWidth="1"/>
    <col min="4" max="4" width="15.83203125" style="66" customWidth="1"/>
    <col min="5" max="5" width="43.83203125" style="66" customWidth="1"/>
    <col min="6" max="16384" width="15.83203125" style="66" customWidth="1"/>
  </cols>
  <sheetData>
    <row r="1" spans="1:5" ht="6.75" customHeight="1">
      <c r="A1" s="64"/>
      <c r="B1" s="114"/>
      <c r="C1" s="114"/>
      <c r="D1" s="114"/>
      <c r="E1" s="114"/>
    </row>
    <row r="2" spans="1:5" ht="15.75" customHeight="1">
      <c r="A2" s="330"/>
      <c r="B2" s="372" t="s">
        <v>228</v>
      </c>
      <c r="C2" s="161"/>
      <c r="D2" s="161"/>
      <c r="E2" s="170"/>
    </row>
    <row r="3" spans="1:5" ht="15.75" customHeight="1">
      <c r="A3" s="331"/>
      <c r="B3" s="507" t="s">
        <v>564</v>
      </c>
      <c r="C3" s="164"/>
      <c r="D3" s="164"/>
      <c r="E3" s="171"/>
    </row>
    <row r="4" spans="2:5" ht="15.75" customHeight="1">
      <c r="B4" s="114"/>
      <c r="C4" s="114"/>
      <c r="D4" s="114"/>
      <c r="E4" s="114"/>
    </row>
    <row r="5" spans="2:5" ht="15.75" customHeight="1">
      <c r="B5" s="42"/>
      <c r="C5" s="114"/>
      <c r="D5" s="114"/>
      <c r="E5" s="114"/>
    </row>
    <row r="6" spans="2:4" ht="15.75" customHeight="1">
      <c r="B6" s="52" t="s">
        <v>52</v>
      </c>
      <c r="C6" s="104"/>
      <c r="D6" s="167"/>
    </row>
    <row r="7" spans="2:4" ht="15.75" customHeight="1">
      <c r="B7" s="53" t="s">
        <v>89</v>
      </c>
      <c r="C7" s="54"/>
      <c r="D7" s="172"/>
    </row>
    <row r="8" spans="1:4" ht="15.75" customHeight="1">
      <c r="A8" s="303"/>
      <c r="B8" s="195"/>
      <c r="C8" s="173" t="s">
        <v>110</v>
      </c>
      <c r="D8" s="168" t="s">
        <v>111</v>
      </c>
    </row>
    <row r="9" spans="1:4" ht="15.75" customHeight="1">
      <c r="A9" s="304" t="s">
        <v>118</v>
      </c>
      <c r="B9" s="60" t="s">
        <v>119</v>
      </c>
      <c r="C9" s="60" t="s">
        <v>129</v>
      </c>
      <c r="D9" s="60" t="s">
        <v>127</v>
      </c>
    </row>
    <row r="10" ht="4.5" customHeight="1">
      <c r="A10" s="61"/>
    </row>
    <row r="11" spans="1:5" ht="13.5" customHeight="1">
      <c r="A11" s="399" t="s">
        <v>339</v>
      </c>
      <c r="B11" s="298">
        <f>SUM('- 30 -'!B11,'- 30 -'!D11,'- 31 -'!D11)</f>
        <v>834090</v>
      </c>
      <c r="C11" s="298">
        <v>720000</v>
      </c>
      <c r="D11" s="273">
        <f ca="1">IF(AND(CELL("type",C11)="v",C11&gt;0),B11/C11,"")</f>
        <v>1.1584583333333334</v>
      </c>
      <c r="E11" s="174"/>
    </row>
    <row r="12" spans="1:5" ht="13.5" customHeight="1">
      <c r="A12" s="400" t="s">
        <v>340</v>
      </c>
      <c r="B12" s="299">
        <f>SUM('- 30 -'!B12,'- 30 -'!D12,'- 31 -'!D12)</f>
        <v>1601632</v>
      </c>
      <c r="C12" s="299">
        <v>1293064</v>
      </c>
      <c r="D12" s="274">
        <f aca="true" ca="1" t="shared" si="0" ref="D12:D47">IF(AND(CELL("type",C12)="v",C12&gt;0),B12/C12,"")</f>
        <v>1.238633199903485</v>
      </c>
      <c r="E12" s="174"/>
    </row>
    <row r="13" spans="1:5" ht="13.5" customHeight="1">
      <c r="A13" s="399" t="s">
        <v>341</v>
      </c>
      <c r="B13" s="298">
        <f>SUM('- 30 -'!B13,'- 30 -'!D13,'- 31 -'!D13)</f>
        <v>1341300</v>
      </c>
      <c r="C13" s="298">
        <v>737861</v>
      </c>
      <c r="D13" s="273">
        <f ca="1" t="shared" si="0"/>
        <v>1.8178220559156806</v>
      </c>
      <c r="E13" s="174"/>
    </row>
    <row r="14" spans="1:5" ht="13.5" customHeight="1">
      <c r="A14" s="400" t="s">
        <v>378</v>
      </c>
      <c r="B14" s="299">
        <f>SUM('- 30 -'!B14,'- 30 -'!D14,'- 31 -'!D14)</f>
        <v>3628986</v>
      </c>
      <c r="C14" s="299">
        <v>0</v>
      </c>
      <c r="D14" s="274">
        <f ca="1" t="shared" si="0"/>
      </c>
      <c r="E14" s="174"/>
    </row>
    <row r="15" spans="1:5" ht="13.5" customHeight="1">
      <c r="A15" s="399" t="s">
        <v>342</v>
      </c>
      <c r="B15" s="298">
        <f>SUM('- 30 -'!B15,'- 30 -'!D15,'- 31 -'!D15)</f>
        <v>954750</v>
      </c>
      <c r="C15" s="298">
        <v>700000</v>
      </c>
      <c r="D15" s="273">
        <f ca="1" t="shared" si="0"/>
        <v>1.3639285714285714</v>
      </c>
      <c r="E15" s="174"/>
    </row>
    <row r="16" spans="1:5" ht="13.5" customHeight="1">
      <c r="A16" s="400" t="s">
        <v>343</v>
      </c>
      <c r="B16" s="299">
        <f>SUM('- 30 -'!B16,'- 30 -'!D16,'- 31 -'!D16)</f>
        <v>190767</v>
      </c>
      <c r="C16" s="299">
        <v>19000</v>
      </c>
      <c r="D16" s="274">
        <f ca="1" t="shared" si="0"/>
        <v>10.040368421052632</v>
      </c>
      <c r="E16" s="174"/>
    </row>
    <row r="17" spans="1:5" ht="13.5" customHeight="1">
      <c r="A17" s="399" t="s">
        <v>344</v>
      </c>
      <c r="B17" s="298">
        <f>SUM('- 30 -'!B17,'- 30 -'!D17,'- 31 -'!D17)</f>
        <v>1108800</v>
      </c>
      <c r="C17" s="298">
        <v>1097675</v>
      </c>
      <c r="D17" s="273">
        <f ca="1" t="shared" si="0"/>
        <v>1.0101350581911768</v>
      </c>
      <c r="E17" s="174"/>
    </row>
    <row r="18" spans="1:5" ht="13.5" customHeight="1">
      <c r="A18" s="400" t="s">
        <v>345</v>
      </c>
      <c r="B18" s="299">
        <f>SUM('- 30 -'!B18,'- 30 -'!D18,'- 31 -'!D18)</f>
        <v>3737834</v>
      </c>
      <c r="C18" s="299">
        <v>1360000</v>
      </c>
      <c r="D18" s="274">
        <f ca="1" t="shared" si="0"/>
        <v>2.7484073529411766</v>
      </c>
      <c r="E18" s="174"/>
    </row>
    <row r="19" spans="1:5" ht="13.5" customHeight="1">
      <c r="A19" s="399" t="s">
        <v>346</v>
      </c>
      <c r="B19" s="298">
        <f>SUM('- 30 -'!B19,'- 30 -'!D19,'- 31 -'!D19)</f>
        <v>688900</v>
      </c>
      <c r="C19" s="298">
        <v>465000</v>
      </c>
      <c r="D19" s="273">
        <f ca="1" t="shared" si="0"/>
        <v>1.481505376344086</v>
      </c>
      <c r="E19" s="174"/>
    </row>
    <row r="20" spans="1:5" ht="13.5" customHeight="1">
      <c r="A20" s="400" t="s">
        <v>347</v>
      </c>
      <c r="B20" s="299">
        <f>SUM('- 30 -'!B20,'- 30 -'!D20,'- 31 -'!D20)</f>
        <v>2092627</v>
      </c>
      <c r="C20" s="299">
        <v>1395290</v>
      </c>
      <c r="D20" s="274">
        <f ca="1" t="shared" si="0"/>
        <v>1.4997792573586852</v>
      </c>
      <c r="E20" s="174"/>
    </row>
    <row r="21" spans="1:5" ht="13.5" customHeight="1">
      <c r="A21" s="399" t="s">
        <v>348</v>
      </c>
      <c r="B21" s="298">
        <f>SUM('- 30 -'!B21,'- 30 -'!D21,'- 31 -'!D21)</f>
        <v>1744000</v>
      </c>
      <c r="C21" s="298">
        <v>1130000</v>
      </c>
      <c r="D21" s="273">
        <f ca="1" t="shared" si="0"/>
        <v>1.5433628318584072</v>
      </c>
      <c r="E21" s="174"/>
    </row>
    <row r="22" spans="1:5" ht="13.5" customHeight="1">
      <c r="A22" s="400" t="s">
        <v>349</v>
      </c>
      <c r="B22" s="299">
        <f>SUM('- 30 -'!B22,'- 30 -'!D22,'- 31 -'!D22)</f>
        <v>408707</v>
      </c>
      <c r="C22" s="299">
        <v>222358</v>
      </c>
      <c r="D22" s="274">
        <f ca="1" t="shared" si="0"/>
        <v>1.8380584462893172</v>
      </c>
      <c r="E22" s="174"/>
    </row>
    <row r="23" spans="1:5" ht="13.5" customHeight="1">
      <c r="A23" s="399" t="s">
        <v>350</v>
      </c>
      <c r="B23" s="298">
        <f>SUM('- 30 -'!B23,'- 30 -'!D23,'- 31 -'!D23)</f>
        <v>1234600</v>
      </c>
      <c r="C23" s="298">
        <v>1200000</v>
      </c>
      <c r="D23" s="273">
        <f ca="1" t="shared" si="0"/>
        <v>1.0288333333333333</v>
      </c>
      <c r="E23" s="174"/>
    </row>
    <row r="24" spans="1:5" ht="13.5" customHeight="1">
      <c r="A24" s="400" t="s">
        <v>351</v>
      </c>
      <c r="B24" s="299">
        <f>SUM('- 30 -'!B24,'- 30 -'!D24,'- 31 -'!D24)</f>
        <v>1867510</v>
      </c>
      <c r="C24" s="299">
        <v>1117000</v>
      </c>
      <c r="D24" s="274">
        <f ca="1" t="shared" si="0"/>
        <v>1.6718979409131602</v>
      </c>
      <c r="E24" s="174"/>
    </row>
    <row r="25" spans="1:5" ht="13.5" customHeight="1">
      <c r="A25" s="399" t="s">
        <v>352</v>
      </c>
      <c r="B25" s="298">
        <f>SUM('- 30 -'!B25,'- 30 -'!D25,'- 31 -'!D25)</f>
        <v>2037474</v>
      </c>
      <c r="C25" s="298">
        <v>580000</v>
      </c>
      <c r="D25" s="273">
        <f ca="1" t="shared" si="0"/>
        <v>3.512886206896552</v>
      </c>
      <c r="E25" s="174"/>
    </row>
    <row r="26" spans="1:5" ht="13.5" customHeight="1">
      <c r="A26" s="400" t="s">
        <v>353</v>
      </c>
      <c r="B26" s="299">
        <f>SUM('- 30 -'!B26,'- 30 -'!D26,'- 31 -'!D26)</f>
        <v>1985515</v>
      </c>
      <c r="C26" s="299">
        <v>1333320</v>
      </c>
      <c r="D26" s="274">
        <f ca="1" t="shared" si="0"/>
        <v>1.4891511415114151</v>
      </c>
      <c r="E26" s="174"/>
    </row>
    <row r="27" spans="1:5" ht="13.5" customHeight="1">
      <c r="A27" s="399" t="s">
        <v>354</v>
      </c>
      <c r="B27" s="298">
        <f>SUM('- 30 -'!B27,'- 30 -'!D27,'- 31 -'!D27)</f>
        <v>56615</v>
      </c>
      <c r="C27" s="461" t="s">
        <v>245</v>
      </c>
      <c r="D27" s="273">
        <f ca="1" t="shared" si="0"/>
      </c>
      <c r="E27" s="174"/>
    </row>
    <row r="28" spans="1:5" ht="13.5" customHeight="1">
      <c r="A28" s="400" t="s">
        <v>355</v>
      </c>
      <c r="B28" s="299">
        <f>SUM('- 30 -'!B28,'- 30 -'!D28,'- 31 -'!D28)</f>
        <v>1761336</v>
      </c>
      <c r="C28" s="299">
        <v>1725000</v>
      </c>
      <c r="D28" s="274">
        <f ca="1" t="shared" si="0"/>
        <v>1.021064347826087</v>
      </c>
      <c r="E28" s="174"/>
    </row>
    <row r="29" spans="1:5" ht="13.5" customHeight="1">
      <c r="A29" s="399" t="s">
        <v>356</v>
      </c>
      <c r="B29" s="298">
        <f>SUM('- 30 -'!B29,'- 30 -'!D29,'- 31 -'!D29)</f>
        <v>1389789</v>
      </c>
      <c r="C29" s="298">
        <v>550000</v>
      </c>
      <c r="D29" s="273">
        <f ca="1" t="shared" si="0"/>
        <v>2.526889090909091</v>
      </c>
      <c r="E29" s="174"/>
    </row>
    <row r="30" spans="1:5" ht="13.5" customHeight="1">
      <c r="A30" s="400" t="s">
        <v>357</v>
      </c>
      <c r="B30" s="299">
        <f>SUM('- 30 -'!B30,'- 30 -'!D30,'- 31 -'!D30)</f>
        <v>963331</v>
      </c>
      <c r="C30" s="299">
        <v>966992</v>
      </c>
      <c r="D30" s="274">
        <f ca="1" t="shared" si="0"/>
        <v>0.9962140327944802</v>
      </c>
      <c r="E30" s="174"/>
    </row>
    <row r="31" spans="1:5" ht="13.5" customHeight="1">
      <c r="A31" s="399" t="s">
        <v>358</v>
      </c>
      <c r="B31" s="298">
        <f>SUM('- 30 -'!B31,'- 30 -'!D31,'- 31 -'!D31)</f>
        <v>781265</v>
      </c>
      <c r="C31" s="298">
        <v>730000</v>
      </c>
      <c r="D31" s="273">
        <f ca="1" t="shared" si="0"/>
        <v>1.0702260273972604</v>
      </c>
      <c r="E31" s="174"/>
    </row>
    <row r="32" spans="1:5" ht="13.5" customHeight="1">
      <c r="A32" s="400" t="s">
        <v>359</v>
      </c>
      <c r="B32" s="299">
        <f>SUM('- 30 -'!B32,'- 30 -'!D32,'- 31 -'!D32)</f>
        <v>1563806</v>
      </c>
      <c r="C32" s="299">
        <v>1110000</v>
      </c>
      <c r="D32" s="274">
        <f ca="1" t="shared" si="0"/>
        <v>1.4088342342342342</v>
      </c>
      <c r="E32" s="174"/>
    </row>
    <row r="33" spans="1:5" ht="13.5" customHeight="1">
      <c r="A33" s="399" t="s">
        <v>360</v>
      </c>
      <c r="B33" s="298">
        <f>SUM('- 30 -'!B33,'- 30 -'!D33,'- 31 -'!D33)</f>
        <v>2018600</v>
      </c>
      <c r="C33" s="298">
        <v>1800000</v>
      </c>
      <c r="D33" s="273">
        <f ca="1" t="shared" si="0"/>
        <v>1.1214444444444445</v>
      </c>
      <c r="E33" s="174"/>
    </row>
    <row r="34" spans="1:5" ht="13.5" customHeight="1">
      <c r="A34" s="400" t="s">
        <v>361</v>
      </c>
      <c r="B34" s="299">
        <f>SUM('- 30 -'!B34,'- 30 -'!D34,'- 31 -'!D34)</f>
        <v>1734887</v>
      </c>
      <c r="C34" s="299">
        <v>1500000</v>
      </c>
      <c r="D34" s="274">
        <f ca="1" t="shared" si="0"/>
        <v>1.1565913333333333</v>
      </c>
      <c r="E34" s="174"/>
    </row>
    <row r="35" spans="1:5" ht="13.5" customHeight="1">
      <c r="A35" s="399" t="s">
        <v>362</v>
      </c>
      <c r="B35" s="298">
        <f>SUM('- 30 -'!B35,'- 30 -'!D35,'- 31 -'!D35)</f>
        <v>2472600</v>
      </c>
      <c r="C35" s="298">
        <v>1080000</v>
      </c>
      <c r="D35" s="273">
        <f ca="1" t="shared" si="0"/>
        <v>2.2894444444444444</v>
      </c>
      <c r="E35" s="174"/>
    </row>
    <row r="36" spans="1:5" ht="13.5" customHeight="1">
      <c r="A36" s="400" t="s">
        <v>363</v>
      </c>
      <c r="B36" s="299">
        <f>SUM('- 30 -'!B36,'- 30 -'!D36,'- 31 -'!D36)</f>
        <v>1166905</v>
      </c>
      <c r="C36" s="299">
        <v>1037852</v>
      </c>
      <c r="D36" s="274">
        <f ca="1" t="shared" si="0"/>
        <v>1.124346245900186</v>
      </c>
      <c r="E36" s="174"/>
    </row>
    <row r="37" spans="1:5" ht="13.5" customHeight="1">
      <c r="A37" s="399" t="s">
        <v>364</v>
      </c>
      <c r="B37" s="298">
        <f>SUM('- 30 -'!B37,'- 30 -'!D37,'- 31 -'!D37)</f>
        <v>1612891</v>
      </c>
      <c r="C37" s="298">
        <v>1220000</v>
      </c>
      <c r="D37" s="273">
        <f ca="1" t="shared" si="0"/>
        <v>1.3220418032786885</v>
      </c>
      <c r="E37" s="174"/>
    </row>
    <row r="38" spans="1:5" ht="13.5" customHeight="1">
      <c r="A38" s="400" t="s">
        <v>365</v>
      </c>
      <c r="B38" s="299">
        <f>SUM('- 30 -'!B38,'- 30 -'!D38,'- 31 -'!D38)</f>
        <v>2001851</v>
      </c>
      <c r="C38" s="299">
        <v>755051</v>
      </c>
      <c r="D38" s="274">
        <f ca="1" t="shared" si="0"/>
        <v>2.6512791851146478</v>
      </c>
      <c r="E38" s="174"/>
    </row>
    <row r="39" spans="1:5" ht="13.5" customHeight="1">
      <c r="A39" s="399" t="s">
        <v>366</v>
      </c>
      <c r="B39" s="298">
        <f>SUM('- 30 -'!B39,'- 30 -'!D39,'- 31 -'!D39)</f>
        <v>1421000</v>
      </c>
      <c r="C39" s="298">
        <v>1350000</v>
      </c>
      <c r="D39" s="273">
        <f ca="1" t="shared" si="0"/>
        <v>1.0525925925925925</v>
      </c>
      <c r="E39" s="174"/>
    </row>
    <row r="40" spans="1:5" ht="13.5" customHeight="1">
      <c r="A40" s="400" t="s">
        <v>367</v>
      </c>
      <c r="B40" s="299">
        <f>SUM('- 30 -'!B40,'- 30 -'!D40,'- 31 -'!D40)</f>
        <v>1113196</v>
      </c>
      <c r="C40" s="299">
        <v>470000</v>
      </c>
      <c r="D40" s="274">
        <f ca="1" t="shared" si="0"/>
        <v>2.3685021276595744</v>
      </c>
      <c r="E40" s="174"/>
    </row>
    <row r="41" spans="1:5" ht="13.5" customHeight="1">
      <c r="A41" s="399" t="s">
        <v>368</v>
      </c>
      <c r="B41" s="298">
        <f>SUM('- 30 -'!B41,'- 30 -'!D41,'- 31 -'!D41)</f>
        <v>3595812</v>
      </c>
      <c r="C41" s="298">
        <v>2600000</v>
      </c>
      <c r="D41" s="273">
        <f ca="1" t="shared" si="0"/>
        <v>1.3830046153846154</v>
      </c>
      <c r="E41" s="174"/>
    </row>
    <row r="42" spans="1:5" ht="13.5" customHeight="1">
      <c r="A42" s="400" t="s">
        <v>369</v>
      </c>
      <c r="B42" s="299">
        <f>SUM('- 30 -'!B42,'- 30 -'!D42,'- 31 -'!D42)</f>
        <v>1224264</v>
      </c>
      <c r="C42" s="299">
        <v>818800</v>
      </c>
      <c r="D42" s="274">
        <f ca="1" t="shared" si="0"/>
        <v>1.4951929653150953</v>
      </c>
      <c r="E42" s="174"/>
    </row>
    <row r="43" spans="1:5" ht="13.5" customHeight="1">
      <c r="A43" s="399" t="s">
        <v>370</v>
      </c>
      <c r="B43" s="298">
        <f>SUM('- 30 -'!B43,'- 30 -'!D43,'- 31 -'!D43)</f>
        <v>722276</v>
      </c>
      <c r="C43" s="298">
        <v>765261</v>
      </c>
      <c r="D43" s="273">
        <f ca="1" t="shared" si="0"/>
        <v>0.9438296215278186</v>
      </c>
      <c r="E43" s="174"/>
    </row>
    <row r="44" spans="1:5" ht="13.5" customHeight="1">
      <c r="A44" s="400" t="s">
        <v>371</v>
      </c>
      <c r="B44" s="299">
        <f>SUM('- 30 -'!B44,'- 30 -'!D44,'- 31 -'!D44)</f>
        <v>726229</v>
      </c>
      <c r="C44" s="299">
        <v>790000</v>
      </c>
      <c r="D44" s="274">
        <f ca="1" t="shared" si="0"/>
        <v>0.9192772151898734</v>
      </c>
      <c r="E44" s="174"/>
    </row>
    <row r="45" spans="1:5" ht="13.5" customHeight="1">
      <c r="A45" s="399" t="s">
        <v>372</v>
      </c>
      <c r="B45" s="298">
        <f>SUM('- 30 -'!B45,'- 30 -'!D45,'- 31 -'!D45)</f>
        <v>376477</v>
      </c>
      <c r="C45" s="298">
        <v>270726</v>
      </c>
      <c r="D45" s="273">
        <f ca="1" t="shared" si="0"/>
        <v>1.390620036494463</v>
      </c>
      <c r="E45" s="174"/>
    </row>
    <row r="46" spans="1:5" ht="13.5" customHeight="1">
      <c r="A46" s="400" t="s">
        <v>373</v>
      </c>
      <c r="B46" s="299">
        <f>SUM('- 30 -'!B46,'- 30 -'!D46,'- 31 -'!D46)</f>
        <v>3426300</v>
      </c>
      <c r="C46" s="299">
        <v>1075756.6</v>
      </c>
      <c r="D46" s="274">
        <f ca="1" t="shared" si="0"/>
        <v>3.1850141565480516</v>
      </c>
      <c r="E46" s="174"/>
    </row>
    <row r="47" spans="1:5" ht="13.5" customHeight="1">
      <c r="A47" s="399" t="s">
        <v>377</v>
      </c>
      <c r="B47" s="298">
        <f>SUM('- 30 -'!B47,'- 30 -'!D47,'- 31 -'!D47)</f>
        <v>0</v>
      </c>
      <c r="C47" s="298">
        <v>0</v>
      </c>
      <c r="D47" s="273">
        <f ca="1" t="shared" si="0"/>
      </c>
      <c r="E47" s="174"/>
    </row>
    <row r="48" spans="1:5" ht="4.5" customHeight="1">
      <c r="A48" s="401"/>
      <c r="B48" s="300"/>
      <c r="C48" s="300"/>
      <c r="D48" s="275"/>
      <c r="E48" s="174"/>
    </row>
    <row r="49" spans="1:5" ht="13.5" customHeight="1">
      <c r="A49" s="395" t="s">
        <v>374</v>
      </c>
      <c r="B49" s="301">
        <f>SUM(B11:B47)</f>
        <v>55586922</v>
      </c>
      <c r="C49" s="301">
        <f>SUM(C11:C47)</f>
        <v>33986006.6</v>
      </c>
      <c r="D49" s="276">
        <f>B49/C49</f>
        <v>1.635582628292669</v>
      </c>
      <c r="E49" s="174"/>
    </row>
    <row r="50" spans="1:4" ht="4.5" customHeight="1">
      <c r="A50" s="401" t="s">
        <v>21</v>
      </c>
      <c r="B50" s="300"/>
      <c r="C50" s="300"/>
      <c r="D50" s="275"/>
    </row>
    <row r="51" spans="1:5" ht="13.5" customHeight="1">
      <c r="A51" s="400" t="s">
        <v>375</v>
      </c>
      <c r="B51" s="299">
        <f>SUM('- 30 -'!B51,'- 30 -'!D51,'- 31 -'!D51)</f>
        <v>40636</v>
      </c>
      <c r="C51" s="299">
        <v>17860</v>
      </c>
      <c r="D51" s="274">
        <f ca="1">IF(AND(CELL("type",C51)="v",C51&gt;0),B51/C51,"")</f>
        <v>2.27525195968645</v>
      </c>
      <c r="E51" s="174"/>
    </row>
    <row r="52" spans="1:5" ht="13.5" customHeight="1">
      <c r="A52" s="399" t="s">
        <v>376</v>
      </c>
      <c r="B52" s="298">
        <f>SUM('- 30 -'!B52,'- 30 -'!D52,'- 31 -'!D52)</f>
        <v>35000</v>
      </c>
      <c r="C52" s="461" t="s">
        <v>245</v>
      </c>
      <c r="D52" s="273">
        <f ca="1">IF(AND(CELL("type",C52)="v",C52&gt;0),B52/C52,"")</f>
      </c>
      <c r="E52" s="174"/>
    </row>
    <row r="53" ht="49.5" customHeight="1"/>
    <row r="54" spans="1:4" ht="15" customHeight="1">
      <c r="A54" s="3"/>
      <c r="B54" s="9"/>
      <c r="C54" s="9"/>
      <c r="D54" s="9"/>
    </row>
    <row r="55" spans="1:4" ht="14.25" customHeight="1">
      <c r="A55" s="3"/>
      <c r="B55" s="9"/>
      <c r="C55" s="9"/>
      <c r="D55" s="9"/>
    </row>
    <row r="56" spans="1:4" ht="14.25" customHeight="1">
      <c r="A56" s="3"/>
      <c r="B56" s="9"/>
      <c r="C56" s="9"/>
      <c r="D56" s="9"/>
    </row>
    <row r="57" spans="1:4" ht="14.25" customHeight="1">
      <c r="A57" s="3"/>
      <c r="B57" s="9"/>
      <c r="C57" s="9"/>
      <c r="D57" s="9"/>
    </row>
    <row r="58" spans="1:4" ht="14.25" customHeight="1">
      <c r="A58" s="3"/>
      <c r="B58" s="9"/>
      <c r="C58" s="9"/>
      <c r="D58" s="9"/>
    </row>
    <row r="59" spans="2:4" ht="14.25" customHeight="1">
      <c r="B59" s="9"/>
      <c r="C59" s="9"/>
      <c r="D59" s="9"/>
    </row>
    <row r="60" ht="14.25"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Roman,Bold"&amp;11&amp;A</oddHeader>
  </headerFooter>
</worksheet>
</file>

<file path=xl/worksheets/sheet33.xml><?xml version="1.0" encoding="utf-8"?>
<worksheet xmlns="http://schemas.openxmlformats.org/spreadsheetml/2006/main" xmlns:r="http://schemas.openxmlformats.org/officeDocument/2006/relationships">
  <sheetPr codeName="Sheet34">
    <pageSetUpPr fitToPage="1"/>
  </sheetPr>
  <dimension ref="A1:I57"/>
  <sheetViews>
    <sheetView showGridLines="0" showZeros="0" workbookViewId="0" topLeftCell="A1">
      <selection activeCell="A1" sqref="A1"/>
    </sheetView>
  </sheetViews>
  <sheetFormatPr defaultColWidth="15.83203125" defaultRowHeight="12"/>
  <cols>
    <col min="1" max="1" width="33.83203125" style="66" customWidth="1"/>
    <col min="2" max="2" width="17.83203125" style="66" customWidth="1"/>
    <col min="3" max="5" width="15.83203125" style="66" customWidth="1"/>
    <col min="6" max="6" width="17.83203125" style="66" customWidth="1"/>
    <col min="7" max="16384" width="15.83203125" style="66" customWidth="1"/>
  </cols>
  <sheetData>
    <row r="1" spans="1:6" ht="6.75" customHeight="1">
      <c r="A1" s="64"/>
      <c r="B1" s="114"/>
      <c r="C1" s="114"/>
      <c r="D1" s="114"/>
      <c r="E1" s="114"/>
      <c r="F1" s="114"/>
    </row>
    <row r="2" spans="1:7" ht="15.75" customHeight="1">
      <c r="A2" s="372" t="s">
        <v>382</v>
      </c>
      <c r="B2" s="326"/>
      <c r="C2" s="162"/>
      <c r="D2" s="161"/>
      <c r="E2" s="161"/>
      <c r="F2" s="161"/>
      <c r="G2" s="161"/>
    </row>
    <row r="3" spans="1:7" ht="15.75" customHeight="1">
      <c r="A3" s="507" t="str">
        <f>OPYEAR</f>
        <v>OPERATING FUND 2004/2005 BUDGET</v>
      </c>
      <c r="B3" s="327"/>
      <c r="C3" s="165"/>
      <c r="D3" s="164"/>
      <c r="E3" s="164"/>
      <c r="F3" s="164"/>
      <c r="G3" s="164"/>
    </row>
    <row r="4" spans="2:6" ht="15.75" customHeight="1">
      <c r="B4" s="114"/>
      <c r="C4" s="114"/>
      <c r="D4" s="143"/>
      <c r="E4" s="114"/>
      <c r="F4" s="114"/>
    </row>
    <row r="5" spans="2:6" ht="15.75" customHeight="1">
      <c r="B5" s="42"/>
      <c r="C5" s="114"/>
      <c r="D5" s="114"/>
      <c r="E5" s="114"/>
      <c r="F5" s="114"/>
    </row>
    <row r="6" spans="2:7" ht="15.75" customHeight="1">
      <c r="B6" s="166"/>
      <c r="C6" s="297"/>
      <c r="D6" s="104"/>
      <c r="E6" s="167"/>
      <c r="F6" s="50" t="s">
        <v>53</v>
      </c>
      <c r="G6" s="51"/>
    </row>
    <row r="7" spans="2:9" ht="15.75" customHeight="1">
      <c r="B7" s="53" t="s">
        <v>85</v>
      </c>
      <c r="C7" s="54"/>
      <c r="D7" s="54"/>
      <c r="E7" s="55"/>
      <c r="F7" s="54" t="s">
        <v>90</v>
      </c>
      <c r="G7" s="55"/>
      <c r="I7" s="1" t="s">
        <v>87</v>
      </c>
    </row>
    <row r="8" spans="1:9" ht="15.75" customHeight="1">
      <c r="A8" s="303"/>
      <c r="B8" s="168" t="s">
        <v>21</v>
      </c>
      <c r="C8" s="188" t="s">
        <v>113</v>
      </c>
      <c r="D8" s="169" t="s">
        <v>113</v>
      </c>
      <c r="E8" s="169" t="s">
        <v>323</v>
      </c>
      <c r="F8" s="168" t="s">
        <v>21</v>
      </c>
      <c r="G8" s="168" t="s">
        <v>113</v>
      </c>
      <c r="I8" s="1" t="s">
        <v>117</v>
      </c>
    </row>
    <row r="9" spans="1:9" ht="15.75" customHeight="1">
      <c r="A9" s="304" t="s">
        <v>118</v>
      </c>
      <c r="B9" s="60" t="s">
        <v>119</v>
      </c>
      <c r="C9" s="60" t="s">
        <v>121</v>
      </c>
      <c r="D9" s="60" t="s">
        <v>324</v>
      </c>
      <c r="E9" s="60" t="s">
        <v>325</v>
      </c>
      <c r="F9" s="60" t="s">
        <v>119</v>
      </c>
      <c r="G9" s="60" t="s">
        <v>324</v>
      </c>
      <c r="I9" s="1" t="s">
        <v>510</v>
      </c>
    </row>
    <row r="10" spans="1:9" ht="4.5" customHeight="1">
      <c r="A10" s="61"/>
      <c r="I10" s="3"/>
    </row>
    <row r="11" spans="1:9" ht="13.5" customHeight="1">
      <c r="A11" s="399" t="s">
        <v>339</v>
      </c>
      <c r="B11" s="298">
        <f>'- 32 -'!D11</f>
        <v>988372</v>
      </c>
      <c r="C11" s="298">
        <f>B11/'- 7 -'!F11</f>
        <v>639.7229773462783</v>
      </c>
      <c r="D11" s="273">
        <f aca="true" t="shared" si="0" ref="D11:D42">B11/I11</f>
        <v>4.162267329234397</v>
      </c>
      <c r="E11" s="298">
        <f>I11/'- 7 -'!F11</f>
        <v>153.6957928802589</v>
      </c>
      <c r="F11" s="298">
        <f>'- 32 -'!F11</f>
        <v>254400</v>
      </c>
      <c r="G11" s="273">
        <f aca="true" t="shared" si="1" ref="G11:G42">F11/I11</f>
        <v>1.0713383306662174</v>
      </c>
      <c r="I11" s="66">
        <v>237460</v>
      </c>
    </row>
    <row r="12" spans="1:9" ht="13.5" customHeight="1">
      <c r="A12" s="400" t="s">
        <v>340</v>
      </c>
      <c r="B12" s="299">
        <f>'- 32 -'!D12</f>
        <v>1868804</v>
      </c>
      <c r="C12" s="299">
        <f>B12/'- 7 -'!F12</f>
        <v>820.8749890187122</v>
      </c>
      <c r="D12" s="274">
        <f t="shared" si="0"/>
        <v>4.8243883046008165</v>
      </c>
      <c r="E12" s="299">
        <f>I12/'- 7 -'!F12</f>
        <v>170.1511025213037</v>
      </c>
      <c r="F12" s="299">
        <f>'- 32 -'!F12</f>
        <v>119500</v>
      </c>
      <c r="G12" s="274">
        <f t="shared" si="1"/>
        <v>0.3084937759121864</v>
      </c>
      <c r="I12" s="66">
        <v>387366</v>
      </c>
    </row>
    <row r="13" spans="1:9" ht="13.5" customHeight="1">
      <c r="A13" s="399" t="s">
        <v>341</v>
      </c>
      <c r="B13" s="298">
        <f>'- 32 -'!D13</f>
        <v>4299600</v>
      </c>
      <c r="C13" s="298">
        <f>B13/'- 7 -'!F13</f>
        <v>604.8108032072022</v>
      </c>
      <c r="D13" s="273">
        <f t="shared" si="0"/>
        <v>3.979522986659953</v>
      </c>
      <c r="E13" s="298">
        <f>I13/'- 7 -'!F13</f>
        <v>151.9807286538191</v>
      </c>
      <c r="F13" s="298">
        <f>'- 32 -'!F13</f>
        <v>287300</v>
      </c>
      <c r="G13" s="273">
        <f t="shared" si="1"/>
        <v>0.265912399773794</v>
      </c>
      <c r="I13" s="66">
        <v>1080431</v>
      </c>
    </row>
    <row r="14" spans="1:9" ht="13.5" customHeight="1">
      <c r="A14" s="400" t="s">
        <v>378</v>
      </c>
      <c r="B14" s="299">
        <f>'- 32 -'!D14</f>
        <v>4216715</v>
      </c>
      <c r="C14" s="299">
        <f>B14/'- 7 -'!F14</f>
        <v>970.6986648250461</v>
      </c>
      <c r="D14" s="274">
        <f t="shared" si="0"/>
        <v>5.899846932208038</v>
      </c>
      <c r="E14" s="299">
        <f>I14/'- 7 -'!F14</f>
        <v>164.5294659300184</v>
      </c>
      <c r="F14" s="299">
        <f>'- 32 -'!F14</f>
        <v>200000</v>
      </c>
      <c r="G14" s="274">
        <f t="shared" si="1"/>
        <v>0.279831429546841</v>
      </c>
      <c r="I14" s="66">
        <v>714716</v>
      </c>
    </row>
    <row r="15" spans="1:9" ht="13.5" customHeight="1">
      <c r="A15" s="399" t="s">
        <v>342</v>
      </c>
      <c r="B15" s="298">
        <f>'- 32 -'!D15</f>
        <v>1345150</v>
      </c>
      <c r="C15" s="298">
        <f>B15/'- 7 -'!F15</f>
        <v>821.9676138099603</v>
      </c>
      <c r="D15" s="273">
        <f t="shared" si="0"/>
        <v>4.701168345967407</v>
      </c>
      <c r="E15" s="298">
        <f>I15/'- 7 -'!F15</f>
        <v>174.84326306141156</v>
      </c>
      <c r="F15" s="298">
        <f>'- 32 -'!F15</f>
        <v>144000</v>
      </c>
      <c r="G15" s="273">
        <f t="shared" si="1"/>
        <v>0.5032659865586043</v>
      </c>
      <c r="I15" s="66">
        <v>286131</v>
      </c>
    </row>
    <row r="16" spans="1:9" ht="13.5" customHeight="1">
      <c r="A16" s="400" t="s">
        <v>343</v>
      </c>
      <c r="B16" s="299">
        <f>'- 32 -'!D16</f>
        <v>1532339</v>
      </c>
      <c r="C16" s="299">
        <f>B16/'- 7 -'!F16</f>
        <v>1119.3126369612855</v>
      </c>
      <c r="D16" s="274">
        <f t="shared" si="0"/>
        <v>6.605706723225217</v>
      </c>
      <c r="E16" s="299">
        <f>I16/'- 7 -'!F16</f>
        <v>169.4463111760409</v>
      </c>
      <c r="F16" s="299">
        <f>'- 32 -'!F16</f>
        <v>90000</v>
      </c>
      <c r="G16" s="274">
        <f t="shared" si="1"/>
        <v>0.3879778593968238</v>
      </c>
      <c r="I16" s="66">
        <v>231972</v>
      </c>
    </row>
    <row r="17" spans="1:9" ht="13.5" customHeight="1">
      <c r="A17" s="399" t="s">
        <v>344</v>
      </c>
      <c r="B17" s="298">
        <f>'- 32 -'!D17</f>
        <v>1233665</v>
      </c>
      <c r="C17" s="298">
        <f>B17/'- 7 -'!F17</f>
        <v>800.8211619604025</v>
      </c>
      <c r="D17" s="273">
        <f t="shared" si="0"/>
        <v>4.570890268844296</v>
      </c>
      <c r="E17" s="298">
        <f>I17/'- 7 -'!F17</f>
        <v>175.20025965595585</v>
      </c>
      <c r="F17" s="298">
        <f>'- 32 -'!F17</f>
        <v>117000</v>
      </c>
      <c r="G17" s="273">
        <f t="shared" si="1"/>
        <v>0.4335003112309927</v>
      </c>
      <c r="I17" s="66">
        <v>269896</v>
      </c>
    </row>
    <row r="18" spans="1:9" ht="13.5" customHeight="1">
      <c r="A18" s="400" t="s">
        <v>345</v>
      </c>
      <c r="B18" s="299">
        <f>'- 32 -'!D18</f>
        <v>11572019</v>
      </c>
      <c r="C18" s="299">
        <f>B18/'- 7 -'!F18</f>
        <v>1916.8492628789134</v>
      </c>
      <c r="D18" s="274">
        <f t="shared" si="0"/>
        <v>9.442044772124962</v>
      </c>
      <c r="E18" s="299">
        <f>I18/'- 7 -'!F18</f>
        <v>203.01209209872454</v>
      </c>
      <c r="F18" s="299">
        <f>'- 32 -'!F18</f>
        <v>740500</v>
      </c>
      <c r="G18" s="274">
        <f t="shared" si="1"/>
        <v>0.6042017519810964</v>
      </c>
      <c r="I18" s="66">
        <v>1225584</v>
      </c>
    </row>
    <row r="19" spans="1:9" ht="13.5" customHeight="1">
      <c r="A19" s="399" t="s">
        <v>346</v>
      </c>
      <c r="B19" s="298">
        <f>'- 32 -'!D19</f>
        <v>1539200</v>
      </c>
      <c r="C19" s="298">
        <f>B19/'- 7 -'!F19</f>
        <v>504.655737704918</v>
      </c>
      <c r="D19" s="273">
        <f t="shared" si="0"/>
        <v>4.450484314008963</v>
      </c>
      <c r="E19" s="298">
        <f>I19/'- 7 -'!F19</f>
        <v>113.39344262295081</v>
      </c>
      <c r="F19" s="298">
        <f>'- 32 -'!F19</f>
        <v>55000</v>
      </c>
      <c r="G19" s="273">
        <f t="shared" si="1"/>
        <v>0.15902848055515398</v>
      </c>
      <c r="I19" s="66">
        <v>345850</v>
      </c>
    </row>
    <row r="20" spans="1:9" ht="13.5" customHeight="1">
      <c r="A20" s="400" t="s">
        <v>347</v>
      </c>
      <c r="B20" s="299">
        <f>'- 32 -'!D20</f>
        <v>3788523</v>
      </c>
      <c r="C20" s="299">
        <f>B20/'- 7 -'!F20</f>
        <v>585.2808589525722</v>
      </c>
      <c r="D20" s="274">
        <f t="shared" si="0"/>
        <v>4.982512323045278</v>
      </c>
      <c r="E20" s="299">
        <f>I20/'- 7 -'!F20</f>
        <v>117.46701683917813</v>
      </c>
      <c r="F20" s="299">
        <f>'- 32 -'!F20</f>
        <v>341600</v>
      </c>
      <c r="G20" s="274">
        <f t="shared" si="1"/>
        <v>0.4492585130279708</v>
      </c>
      <c r="I20" s="66">
        <v>760364</v>
      </c>
    </row>
    <row r="21" spans="1:9" ht="13.5" customHeight="1">
      <c r="A21" s="399" t="s">
        <v>348</v>
      </c>
      <c r="B21" s="298">
        <f>'- 32 -'!D21</f>
        <v>2094000</v>
      </c>
      <c r="C21" s="298">
        <f>B21/'- 7 -'!F21</f>
        <v>632.7239764314851</v>
      </c>
      <c r="D21" s="273">
        <f t="shared" si="0"/>
        <v>4.747976328140942</v>
      </c>
      <c r="E21" s="298">
        <f>I21/'- 7 -'!F21</f>
        <v>133.2618220274966</v>
      </c>
      <c r="F21" s="298">
        <f>'- 32 -'!F21</f>
        <v>300000</v>
      </c>
      <c r="G21" s="273">
        <f t="shared" si="1"/>
        <v>0.6802258349772125</v>
      </c>
      <c r="I21" s="66">
        <v>441030</v>
      </c>
    </row>
    <row r="22" spans="1:9" ht="13.5" customHeight="1">
      <c r="A22" s="400" t="s">
        <v>349</v>
      </c>
      <c r="B22" s="299">
        <f>'- 32 -'!D22</f>
        <v>1480400</v>
      </c>
      <c r="C22" s="299">
        <f>B22/'- 7 -'!F22</f>
        <v>858.451725137721</v>
      </c>
      <c r="D22" s="274">
        <f t="shared" si="0"/>
        <v>4.353182993063254</v>
      </c>
      <c r="E22" s="299">
        <f>I22/'- 7 -'!F22</f>
        <v>197.20092780516092</v>
      </c>
      <c r="F22" s="299">
        <f>'- 32 -'!F22</f>
        <v>69000</v>
      </c>
      <c r="G22" s="274">
        <f t="shared" si="1"/>
        <v>0.2028976131595275</v>
      </c>
      <c r="I22" s="66">
        <v>340073</v>
      </c>
    </row>
    <row r="23" spans="1:9" ht="13.5" customHeight="1">
      <c r="A23" s="399" t="s">
        <v>350</v>
      </c>
      <c r="B23" s="298">
        <f>'- 32 -'!D23</f>
        <v>889450</v>
      </c>
      <c r="C23" s="298">
        <f>B23/'- 7 -'!F23</f>
        <v>673.8257575757576</v>
      </c>
      <c r="D23" s="273">
        <f t="shared" si="0"/>
        <v>4.0006207045446365</v>
      </c>
      <c r="E23" s="298">
        <f>I23/'- 7 -'!F23</f>
        <v>168.43030303030304</v>
      </c>
      <c r="F23" s="298">
        <f>'- 32 -'!F23</f>
        <v>85000</v>
      </c>
      <c r="G23" s="273">
        <f t="shared" si="1"/>
        <v>0.38231801662408693</v>
      </c>
      <c r="I23" s="66">
        <v>222328</v>
      </c>
    </row>
    <row r="24" spans="1:9" ht="13.5" customHeight="1">
      <c r="A24" s="400" t="s">
        <v>351</v>
      </c>
      <c r="B24" s="299">
        <f>'- 32 -'!D24</f>
        <v>3475620</v>
      </c>
      <c r="C24" s="299">
        <f>B24/'- 7 -'!F24</f>
        <v>755.4053466637688</v>
      </c>
      <c r="D24" s="274">
        <f t="shared" si="0"/>
        <v>5.368548850485941</v>
      </c>
      <c r="E24" s="299">
        <f>I24/'- 7 -'!F24</f>
        <v>140.7094109976092</v>
      </c>
      <c r="F24" s="299">
        <f>'- 32 -'!F24</f>
        <v>158860</v>
      </c>
      <c r="G24" s="274">
        <f t="shared" si="1"/>
        <v>0.245380010009206</v>
      </c>
      <c r="I24" s="66">
        <v>647404</v>
      </c>
    </row>
    <row r="25" spans="1:9" ht="13.5" customHeight="1">
      <c r="A25" s="399" t="s">
        <v>352</v>
      </c>
      <c r="B25" s="298">
        <f>'- 32 -'!D25</f>
        <v>12755823</v>
      </c>
      <c r="C25" s="298">
        <f>B25/'- 7 -'!F25</f>
        <v>849.7367351697033</v>
      </c>
      <c r="D25" s="273">
        <f t="shared" si="0"/>
        <v>5.716910835390482</v>
      </c>
      <c r="E25" s="298">
        <f>I25/'- 7 -'!F25</f>
        <v>148.6356460047297</v>
      </c>
      <c r="F25" s="298">
        <f>'- 32 -'!F25</f>
        <v>420000</v>
      </c>
      <c r="G25" s="273">
        <f t="shared" si="1"/>
        <v>0.18823580029795037</v>
      </c>
      <c r="I25" s="66">
        <v>2231244</v>
      </c>
    </row>
    <row r="26" spans="1:9" ht="13.5" customHeight="1">
      <c r="A26" s="400" t="s">
        <v>353</v>
      </c>
      <c r="B26" s="299">
        <f>'- 32 -'!D26</f>
        <v>2977528</v>
      </c>
      <c r="C26" s="299">
        <f>B26/'- 7 -'!F26</f>
        <v>911.1162790697674</v>
      </c>
      <c r="D26" s="274">
        <f t="shared" si="0"/>
        <v>3.320710106685522</v>
      </c>
      <c r="E26" s="299">
        <f>I26/'- 7 -'!F26</f>
        <v>274.3739290085679</v>
      </c>
      <c r="F26" s="299">
        <f>'- 32 -'!F26</f>
        <v>131761</v>
      </c>
      <c r="G26" s="274">
        <f t="shared" si="1"/>
        <v>0.14694742899713825</v>
      </c>
      <c r="I26" s="66">
        <v>896654</v>
      </c>
    </row>
    <row r="27" spans="1:9" ht="13.5" customHeight="1">
      <c r="A27" s="399" t="s">
        <v>354</v>
      </c>
      <c r="B27" s="298">
        <f>'- 32 -'!D27</f>
        <v>3100834</v>
      </c>
      <c r="C27" s="298">
        <f>B27/'- 7 -'!F27</f>
        <v>954.6902709359606</v>
      </c>
      <c r="D27" s="273">
        <f t="shared" si="0"/>
        <v>6.722748214072781</v>
      </c>
      <c r="E27" s="298">
        <f>I27/'- 7 -'!F27</f>
        <v>142.00892857142858</v>
      </c>
      <c r="F27" s="298">
        <f>'- 32 -'!F27</f>
        <v>248000</v>
      </c>
      <c r="G27" s="273">
        <f t="shared" si="1"/>
        <v>0.5376752051512753</v>
      </c>
      <c r="I27" s="66">
        <v>461245</v>
      </c>
    </row>
    <row r="28" spans="1:9" ht="13.5" customHeight="1">
      <c r="A28" s="400" t="s">
        <v>355</v>
      </c>
      <c r="B28" s="299">
        <f>'- 32 -'!D28</f>
        <v>1665903</v>
      </c>
      <c r="C28" s="299">
        <f>B28/'- 7 -'!F28</f>
        <v>818.424465733235</v>
      </c>
      <c r="D28" s="274">
        <f t="shared" si="0"/>
        <v>4.1676331668851505</v>
      </c>
      <c r="E28" s="299">
        <f>I28/'- 7 -'!F28</f>
        <v>196.37632031441908</v>
      </c>
      <c r="F28" s="299">
        <f>'- 32 -'!F28</f>
        <v>95780</v>
      </c>
      <c r="G28" s="274">
        <f t="shared" si="1"/>
        <v>0.2396153345808608</v>
      </c>
      <c r="I28" s="66">
        <v>399724</v>
      </c>
    </row>
    <row r="29" spans="1:9" ht="13.5" customHeight="1">
      <c r="A29" s="399" t="s">
        <v>356</v>
      </c>
      <c r="B29" s="298">
        <f>'- 32 -'!D29</f>
        <v>8823443</v>
      </c>
      <c r="C29" s="298">
        <f>B29/'- 7 -'!F29</f>
        <v>673.3396672771672</v>
      </c>
      <c r="D29" s="273">
        <f t="shared" si="0"/>
        <v>5.221617939733376</v>
      </c>
      <c r="E29" s="298">
        <f>I29/'- 7 -'!F29</f>
        <v>128.95230463980465</v>
      </c>
      <c r="F29" s="298">
        <f>'- 32 -'!F29</f>
        <v>622500</v>
      </c>
      <c r="G29" s="273">
        <f t="shared" si="1"/>
        <v>0.36838875340204796</v>
      </c>
      <c r="I29" s="66">
        <v>1689791</v>
      </c>
    </row>
    <row r="30" spans="1:9" ht="13.5" customHeight="1">
      <c r="A30" s="400" t="s">
        <v>357</v>
      </c>
      <c r="B30" s="299">
        <f>'- 32 -'!D30</f>
        <v>916642</v>
      </c>
      <c r="C30" s="299">
        <f>B30/'- 7 -'!F30</f>
        <v>718.371473354232</v>
      </c>
      <c r="D30" s="274">
        <f t="shared" si="0"/>
        <v>4.386371575547314</v>
      </c>
      <c r="E30" s="299">
        <f>I30/'- 7 -'!F30</f>
        <v>163.77351097178683</v>
      </c>
      <c r="F30" s="299">
        <f>'- 32 -'!F30</f>
        <v>216350</v>
      </c>
      <c r="G30" s="274">
        <f t="shared" si="1"/>
        <v>1.0352913027874147</v>
      </c>
      <c r="I30" s="66">
        <v>208975</v>
      </c>
    </row>
    <row r="31" spans="1:9" ht="13.5" customHeight="1">
      <c r="A31" s="399" t="s">
        <v>358</v>
      </c>
      <c r="B31" s="298">
        <f>'- 32 -'!D31</f>
        <v>2753614</v>
      </c>
      <c r="C31" s="298">
        <f>B31/'- 7 -'!F31</f>
        <v>809.2200540731162</v>
      </c>
      <c r="D31" s="273">
        <f t="shared" si="0"/>
        <v>4.397465912466344</v>
      </c>
      <c r="E31" s="298">
        <f>I31/'- 7 -'!F31</f>
        <v>184.0196308922064</v>
      </c>
      <c r="F31" s="298">
        <f>'- 32 -'!F31</f>
        <v>153945</v>
      </c>
      <c r="G31" s="273">
        <f t="shared" si="1"/>
        <v>0.24584705405137802</v>
      </c>
      <c r="I31" s="66">
        <v>626182</v>
      </c>
    </row>
    <row r="32" spans="1:9" ht="13.5" customHeight="1">
      <c r="A32" s="400" t="s">
        <v>359</v>
      </c>
      <c r="B32" s="299">
        <f>'- 32 -'!D32</f>
        <v>1753940</v>
      </c>
      <c r="C32" s="299">
        <f>B32/'- 7 -'!F32</f>
        <v>761.7546145494028</v>
      </c>
      <c r="D32" s="274">
        <f t="shared" si="0"/>
        <v>4.40032815428269</v>
      </c>
      <c r="E32" s="299">
        <f>I32/'- 7 -'!F32</f>
        <v>173.11313789359392</v>
      </c>
      <c r="F32" s="299">
        <f>'- 32 -'!F32</f>
        <v>194000</v>
      </c>
      <c r="G32" s="274">
        <f t="shared" si="1"/>
        <v>0.486712009493393</v>
      </c>
      <c r="I32" s="66">
        <v>398593</v>
      </c>
    </row>
    <row r="33" spans="1:9" ht="13.5" customHeight="1">
      <c r="A33" s="399" t="s">
        <v>360</v>
      </c>
      <c r="B33" s="298">
        <f>'- 32 -'!D33</f>
        <v>2130800</v>
      </c>
      <c r="C33" s="298">
        <f>B33/'- 7 -'!F33</f>
        <v>896.6126656848306</v>
      </c>
      <c r="D33" s="273">
        <f t="shared" si="0"/>
        <v>4.236890454867215</v>
      </c>
      <c r="E33" s="298">
        <f>I33/'- 7 -'!F33</f>
        <v>211.62045024195245</v>
      </c>
      <c r="F33" s="298">
        <f>'- 32 -'!F33</f>
        <v>174900</v>
      </c>
      <c r="G33" s="273">
        <f t="shared" si="1"/>
        <v>0.34777179489218873</v>
      </c>
      <c r="I33" s="66">
        <v>502916</v>
      </c>
    </row>
    <row r="34" spans="1:9" ht="13.5" customHeight="1">
      <c r="A34" s="400" t="s">
        <v>361</v>
      </c>
      <c r="B34" s="299">
        <f>'- 32 -'!D34</f>
        <v>1619904</v>
      </c>
      <c r="C34" s="299">
        <f>B34/'- 7 -'!F34</f>
        <v>733.1541072640869</v>
      </c>
      <c r="D34" s="274">
        <f t="shared" si="0"/>
        <v>4.467911872110855</v>
      </c>
      <c r="E34" s="299">
        <f>I34/'- 7 -'!F34</f>
        <v>164.09323376329488</v>
      </c>
      <c r="F34" s="299">
        <f>'- 32 -'!F34</f>
        <v>154520</v>
      </c>
      <c r="G34" s="274">
        <f t="shared" si="1"/>
        <v>0.426186824946768</v>
      </c>
      <c r="I34" s="66">
        <v>362564</v>
      </c>
    </row>
    <row r="35" spans="1:9" ht="13.5" customHeight="1">
      <c r="A35" s="399" t="s">
        <v>362</v>
      </c>
      <c r="B35" s="298">
        <f>'- 32 -'!D35</f>
        <v>14033380</v>
      </c>
      <c r="C35" s="298">
        <f>B35/'- 7 -'!F35</f>
        <v>805.520764572511</v>
      </c>
      <c r="D35" s="273">
        <f t="shared" si="0"/>
        <v>5.769967378549444</v>
      </c>
      <c r="E35" s="298">
        <f>I35/'- 7 -'!F35</f>
        <v>139.6057744740694</v>
      </c>
      <c r="F35" s="298">
        <f>'- 32 -'!F35</f>
        <v>639000</v>
      </c>
      <c r="G35" s="273">
        <f t="shared" si="1"/>
        <v>0.262731370125593</v>
      </c>
      <c r="I35" s="66">
        <v>2432142</v>
      </c>
    </row>
    <row r="36" spans="1:9" ht="13.5" customHeight="1">
      <c r="A36" s="400" t="s">
        <v>363</v>
      </c>
      <c r="B36" s="299">
        <f>'- 32 -'!D36</f>
        <v>1720800</v>
      </c>
      <c r="C36" s="299">
        <f>B36/'- 7 -'!F36</f>
        <v>835.5426074289876</v>
      </c>
      <c r="D36" s="274">
        <f t="shared" si="0"/>
        <v>5.1091878089695815</v>
      </c>
      <c r="E36" s="299">
        <f>I36/'- 7 -'!F36</f>
        <v>163.53726632677834</v>
      </c>
      <c r="F36" s="299">
        <f>'- 32 -'!F36</f>
        <v>91300</v>
      </c>
      <c r="G36" s="274">
        <f t="shared" si="1"/>
        <v>0.2710767357966776</v>
      </c>
      <c r="I36" s="66">
        <v>336805</v>
      </c>
    </row>
    <row r="37" spans="1:9" ht="13.5" customHeight="1">
      <c r="A37" s="399" t="s">
        <v>364</v>
      </c>
      <c r="B37" s="298">
        <f>'- 32 -'!D37</f>
        <v>2679040</v>
      </c>
      <c r="C37" s="298">
        <f>B37/'- 7 -'!F37</f>
        <v>827.6305220883534</v>
      </c>
      <c r="D37" s="273">
        <f t="shared" si="0"/>
        <v>5.027916814461567</v>
      </c>
      <c r="E37" s="298">
        <f>I37/'- 7 -'!F37</f>
        <v>164.6070435588508</v>
      </c>
      <c r="F37" s="298">
        <f>'- 32 -'!F37</f>
        <v>201486</v>
      </c>
      <c r="G37" s="273">
        <f t="shared" si="1"/>
        <v>0.3781409935195455</v>
      </c>
      <c r="I37" s="66">
        <v>532833</v>
      </c>
    </row>
    <row r="38" spans="1:9" ht="13.5" customHeight="1">
      <c r="A38" s="400" t="s">
        <v>365</v>
      </c>
      <c r="B38" s="299">
        <f>'- 32 -'!D38</f>
        <v>6496617</v>
      </c>
      <c r="C38" s="299">
        <f>B38/'- 7 -'!F38</f>
        <v>758.3304540679351</v>
      </c>
      <c r="D38" s="274">
        <f t="shared" si="0"/>
        <v>5.970151160236835</v>
      </c>
      <c r="E38" s="299">
        <f>I38/'- 7 -'!F38</f>
        <v>127.0203104937551</v>
      </c>
      <c r="F38" s="299">
        <f>'- 32 -'!F38</f>
        <v>624601</v>
      </c>
      <c r="G38" s="274">
        <f t="shared" si="1"/>
        <v>0.5739852579942896</v>
      </c>
      <c r="I38" s="66">
        <v>1088183</v>
      </c>
    </row>
    <row r="39" spans="1:9" ht="13.5" customHeight="1">
      <c r="A39" s="399" t="s">
        <v>366</v>
      </c>
      <c r="B39" s="298">
        <f>'- 32 -'!D39</f>
        <v>1395600</v>
      </c>
      <c r="C39" s="298">
        <f>B39/'- 7 -'!F39</f>
        <v>792.2793074084587</v>
      </c>
      <c r="D39" s="273">
        <f t="shared" si="0"/>
        <v>4.334619183392035</v>
      </c>
      <c r="E39" s="298">
        <f>I39/'- 7 -'!F39</f>
        <v>182.77944933295487</v>
      </c>
      <c r="F39" s="298">
        <f>'- 32 -'!F39</f>
        <v>180200</v>
      </c>
      <c r="G39" s="273">
        <f t="shared" si="1"/>
        <v>0.5596864265170857</v>
      </c>
      <c r="I39" s="66">
        <v>321966</v>
      </c>
    </row>
    <row r="40" spans="1:9" ht="13.5" customHeight="1">
      <c r="A40" s="400" t="s">
        <v>367</v>
      </c>
      <c r="B40" s="299">
        <f>'- 32 -'!D40</f>
        <v>6584050</v>
      </c>
      <c r="C40" s="299">
        <f>B40/'- 7 -'!F40</f>
        <v>750.1498237434745</v>
      </c>
      <c r="D40" s="274">
        <f t="shared" si="0"/>
        <v>4.440596346517658</v>
      </c>
      <c r="E40" s="299">
        <f>I40/'- 7 -'!F40</f>
        <v>168.92997363557853</v>
      </c>
      <c r="F40" s="299">
        <f>'- 32 -'!F40</f>
        <v>975644</v>
      </c>
      <c r="G40" s="274">
        <f t="shared" si="1"/>
        <v>0.6580206987950995</v>
      </c>
      <c r="I40" s="66">
        <v>1482695</v>
      </c>
    </row>
    <row r="41" spans="1:9" ht="13.5" customHeight="1">
      <c r="A41" s="399" t="s">
        <v>368</v>
      </c>
      <c r="B41" s="298">
        <f>'- 32 -'!D41</f>
        <v>3140331</v>
      </c>
      <c r="C41" s="298">
        <f>B41/'- 7 -'!F41</f>
        <v>684.7677050488664</v>
      </c>
      <c r="D41" s="273">
        <f t="shared" si="0"/>
        <v>4.624179257882732</v>
      </c>
      <c r="E41" s="298">
        <f>I41/'- 7 -'!F41</f>
        <v>148.08416085547694</v>
      </c>
      <c r="F41" s="298">
        <f>'- 32 -'!F41</f>
        <v>118286</v>
      </c>
      <c r="G41" s="273">
        <f t="shared" si="1"/>
        <v>0.17417771174373556</v>
      </c>
      <c r="I41" s="66">
        <v>679111</v>
      </c>
    </row>
    <row r="42" spans="1:9" ht="13.5" customHeight="1">
      <c r="A42" s="400" t="s">
        <v>369</v>
      </c>
      <c r="B42" s="299">
        <f>'- 32 -'!D42</f>
        <v>1634450</v>
      </c>
      <c r="C42" s="299">
        <f>B42/'- 7 -'!F42</f>
        <v>895.5890410958904</v>
      </c>
      <c r="D42" s="274">
        <f t="shared" si="0"/>
        <v>4.865071616521211</v>
      </c>
      <c r="E42" s="299">
        <f>I42/'- 7 -'!F42</f>
        <v>184.08547945205478</v>
      </c>
      <c r="F42" s="299">
        <f>'- 32 -'!F42</f>
        <v>57316</v>
      </c>
      <c r="G42" s="274">
        <f t="shared" si="1"/>
        <v>0.17060567455262</v>
      </c>
      <c r="I42" s="66">
        <v>335956</v>
      </c>
    </row>
    <row r="43" spans="1:9" ht="13.5" customHeight="1">
      <c r="A43" s="399" t="s">
        <v>370</v>
      </c>
      <c r="B43" s="298">
        <f>'- 32 -'!D43</f>
        <v>710277</v>
      </c>
      <c r="C43" s="298">
        <f>B43/'- 7 -'!F43</f>
        <v>605.5217391304348</v>
      </c>
      <c r="D43" s="273">
        <f>B43/I43</f>
        <v>3.769607582978633</v>
      </c>
      <c r="E43" s="298">
        <f>I43/'- 7 -'!F43</f>
        <v>160.63256606990623</v>
      </c>
      <c r="F43" s="298">
        <f>'- 32 -'!F43</f>
        <v>93200</v>
      </c>
      <c r="G43" s="273">
        <f>F43/I43</f>
        <v>0.49463438451985436</v>
      </c>
      <c r="I43" s="66">
        <v>188422</v>
      </c>
    </row>
    <row r="44" spans="1:9" ht="13.5" customHeight="1">
      <c r="A44" s="400" t="s">
        <v>371</v>
      </c>
      <c r="B44" s="299">
        <f>'- 32 -'!D44</f>
        <v>752201</v>
      </c>
      <c r="C44" s="299">
        <f>B44/'- 7 -'!F44</f>
        <v>933.8311607697083</v>
      </c>
      <c r="D44" s="274">
        <f>B44/I44</f>
        <v>3.8173296997193593</v>
      </c>
      <c r="E44" s="299">
        <f>I44/'- 7 -'!F44</f>
        <v>244.6294227188082</v>
      </c>
      <c r="F44" s="299">
        <f>'- 32 -'!F44</f>
        <v>49588</v>
      </c>
      <c r="G44" s="274">
        <f>F44/I44</f>
        <v>0.2516531421118605</v>
      </c>
      <c r="I44" s="66">
        <v>197049</v>
      </c>
    </row>
    <row r="45" spans="1:9" ht="13.5" customHeight="1">
      <c r="A45" s="399" t="s">
        <v>372</v>
      </c>
      <c r="B45" s="298">
        <f>'- 32 -'!D45</f>
        <v>896216</v>
      </c>
      <c r="C45" s="298">
        <f>B45/'- 7 -'!F45</f>
        <v>624.976290097629</v>
      </c>
      <c r="D45" s="273">
        <f>B45/I45</f>
        <v>4.952591470996192</v>
      </c>
      <c r="E45" s="298">
        <f>I45/'- 7 -'!F45</f>
        <v>126.19177126917712</v>
      </c>
      <c r="F45" s="298">
        <f>'- 32 -'!F45</f>
        <v>132994</v>
      </c>
      <c r="G45" s="273">
        <f>F45/I45</f>
        <v>0.7349399587751921</v>
      </c>
      <c r="I45" s="66">
        <v>180959</v>
      </c>
    </row>
    <row r="46" spans="1:9" ht="13.5" customHeight="1">
      <c r="A46" s="400" t="s">
        <v>373</v>
      </c>
      <c r="B46" s="299">
        <f>'- 32 -'!D46</f>
        <v>25162500</v>
      </c>
      <c r="C46" s="299">
        <f>B46/'- 7 -'!F46</f>
        <v>802.8108349551734</v>
      </c>
      <c r="D46" s="274">
        <f>B46/I46</f>
        <v>5.127282952662926</v>
      </c>
      <c r="E46" s="299">
        <f>I46/'- 7 -'!F46</f>
        <v>156.5762690233864</v>
      </c>
      <c r="F46" s="299">
        <f>'- 32 -'!F46</f>
        <v>7818200</v>
      </c>
      <c r="G46" s="274">
        <f>F46/I46</f>
        <v>1.5930898591359879</v>
      </c>
      <c r="I46" s="66">
        <v>4907570</v>
      </c>
    </row>
    <row r="47" spans="1:9" ht="13.5" customHeight="1">
      <c r="A47" s="399" t="s">
        <v>377</v>
      </c>
      <c r="B47" s="298">
        <f>'- 32 -'!D47</f>
        <v>556172</v>
      </c>
      <c r="C47" s="298">
        <f>B47/'- 7 -'!F47</f>
        <v>860.9473684210526</v>
      </c>
      <c r="D47" s="273">
        <f>B47/I47</f>
        <v>4.423542511731488</v>
      </c>
      <c r="E47" s="298">
        <f>I47/'- 7 -'!F47</f>
        <v>194.62848297213623</v>
      </c>
      <c r="F47" s="298">
        <f>'- 32 -'!F47</f>
        <v>31446</v>
      </c>
      <c r="G47" s="273">
        <f>F47/I47</f>
        <v>0.2501073729420186</v>
      </c>
      <c r="I47">
        <v>125730</v>
      </c>
    </row>
    <row r="48" spans="1:9" ht="4.5" customHeight="1">
      <c r="A48" s="401"/>
      <c r="B48" s="300"/>
      <c r="C48" s="300"/>
      <c r="D48" s="275"/>
      <c r="E48" s="300"/>
      <c r="F48" s="300"/>
      <c r="G48" s="275"/>
      <c r="I48" s="3"/>
    </row>
    <row r="49" spans="1:9" ht="13.5" customHeight="1">
      <c r="A49" s="395" t="s">
        <v>374</v>
      </c>
      <c r="B49" s="301">
        <f>SUM(B11:B47)</f>
        <v>144583922</v>
      </c>
      <c r="C49" s="301">
        <f>B49/'- 7 -'!F49</f>
        <v>811.3309068512112</v>
      </c>
      <c r="D49" s="276">
        <f>B49/I49</f>
        <v>5.204995666701251</v>
      </c>
      <c r="E49" s="301">
        <f>I49/'- 7 -'!F49</f>
        <v>155.87542407415782</v>
      </c>
      <c r="F49" s="301">
        <f>SUM(F11:F47)</f>
        <v>16387177</v>
      </c>
      <c r="G49" s="276">
        <f>F49/I49</f>
        <v>0.5899354789564112</v>
      </c>
      <c r="I49">
        <f>SUM(I11:I47)</f>
        <v>27777914</v>
      </c>
    </row>
    <row r="50" spans="1:9" ht="4.5" customHeight="1">
      <c r="A50" s="401" t="s">
        <v>21</v>
      </c>
      <c r="B50" s="300"/>
      <c r="C50" s="300"/>
      <c r="D50" s="275"/>
      <c r="E50" s="300"/>
      <c r="F50" s="300"/>
      <c r="G50" s="275"/>
      <c r="I50" s="3"/>
    </row>
    <row r="51" spans="1:9" ht="13.5" customHeight="1">
      <c r="A51" s="400" t="s">
        <v>375</v>
      </c>
      <c r="B51" s="299">
        <f>'- 32 -'!D51</f>
        <v>171948</v>
      </c>
      <c r="C51" s="299">
        <f>B51/'- 7 -'!F51</f>
        <v>1210.9014084507041</v>
      </c>
      <c r="D51" s="278" t="s">
        <v>245</v>
      </c>
      <c r="E51" s="462" t="s">
        <v>245</v>
      </c>
      <c r="F51" s="299">
        <f>'- 32 -'!F51</f>
        <v>20000</v>
      </c>
      <c r="G51" s="278" t="s">
        <v>245</v>
      </c>
      <c r="I51" s="250" t="s">
        <v>132</v>
      </c>
    </row>
    <row r="52" spans="1:9" ht="13.5" customHeight="1">
      <c r="A52" s="399" t="s">
        <v>376</v>
      </c>
      <c r="B52" s="298">
        <f>'- 32 -'!D52</f>
        <v>311170</v>
      </c>
      <c r="C52" s="298">
        <f>B52/'- 7 -'!F52</f>
        <v>1301.9665271966528</v>
      </c>
      <c r="D52" s="279" t="s">
        <v>245</v>
      </c>
      <c r="E52" s="461" t="s">
        <v>245</v>
      </c>
      <c r="F52" s="298">
        <f>'- 32 -'!F52</f>
        <v>0</v>
      </c>
      <c r="G52" s="279" t="s">
        <v>245</v>
      </c>
      <c r="I52" s="250" t="s">
        <v>132</v>
      </c>
    </row>
    <row r="53" spans="1:7" ht="49.5" customHeight="1">
      <c r="A53" s="314"/>
      <c r="B53" s="314"/>
      <c r="C53" s="314"/>
      <c r="D53" s="314"/>
      <c r="E53" s="314"/>
      <c r="F53" s="314"/>
      <c r="G53" s="314"/>
    </row>
    <row r="54" spans="1:6" ht="15" customHeight="1">
      <c r="A54" s="9" t="s">
        <v>512</v>
      </c>
      <c r="B54" s="9"/>
      <c r="C54" s="9"/>
      <c r="D54" s="9"/>
      <c r="E54" s="9"/>
      <c r="F54" s="9"/>
    </row>
    <row r="55" spans="1:6" ht="14.25" customHeight="1">
      <c r="A55" s="9" t="s">
        <v>511</v>
      </c>
      <c r="B55" s="9"/>
      <c r="C55" s="9"/>
      <c r="D55" s="9"/>
      <c r="E55" s="9"/>
      <c r="F55" s="9"/>
    </row>
    <row r="56" spans="1:6" ht="14.25" customHeight="1">
      <c r="A56" s="3"/>
      <c r="B56" s="9"/>
      <c r="C56" s="9"/>
      <c r="D56" s="9"/>
      <c r="E56" s="9"/>
      <c r="F56" s="9"/>
    </row>
    <row r="57" spans="1:6" ht="14.25" customHeight="1">
      <c r="A57" s="3"/>
      <c r="B57" s="9"/>
      <c r="C57" s="9"/>
      <c r="D57" s="9"/>
      <c r="E57" s="9"/>
      <c r="F57" s="9"/>
    </row>
    <row r="58" ht="14.25" customHeight="1"/>
    <row r="59" ht="14.25" customHeight="1"/>
    <row r="60" ht="14.25"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Roman,Bold"&amp;11&amp;A</oddHeader>
  </headerFooter>
</worksheet>
</file>

<file path=xl/worksheets/sheet34.xml><?xml version="1.0" encoding="utf-8"?>
<worksheet xmlns="http://schemas.openxmlformats.org/spreadsheetml/2006/main" xmlns:r="http://schemas.openxmlformats.org/officeDocument/2006/relationships">
  <sheetPr codeName="Sheet52">
    <pageSetUpPr fitToPage="1"/>
  </sheetPr>
  <dimension ref="A1:J55"/>
  <sheetViews>
    <sheetView showGridLines="0" showZeros="0" workbookViewId="0" topLeftCell="A1">
      <selection activeCell="A1" sqref="A1"/>
    </sheetView>
  </sheetViews>
  <sheetFormatPr defaultColWidth="15.83203125" defaultRowHeight="12"/>
  <cols>
    <col min="1" max="1" width="33.83203125" style="66" customWidth="1"/>
    <col min="2" max="2" width="15.83203125" style="66" customWidth="1"/>
    <col min="3" max="3" width="8.83203125" style="66" customWidth="1"/>
    <col min="4" max="4" width="9.83203125" style="66" customWidth="1"/>
    <col min="5" max="5" width="15.83203125" style="66" customWidth="1"/>
    <col min="6" max="6" width="8.83203125" style="66" customWidth="1"/>
    <col min="7" max="7" width="9.83203125" style="66" customWidth="1"/>
    <col min="8" max="8" width="15.83203125" style="66" customWidth="1"/>
    <col min="9" max="9" width="8.83203125" style="66" customWidth="1"/>
    <col min="10" max="10" width="9.83203125" style="66" customWidth="1"/>
    <col min="11" max="16384" width="15.83203125" style="66" customWidth="1"/>
  </cols>
  <sheetData>
    <row r="1" spans="1:10" ht="6.75" customHeight="1">
      <c r="A1" s="64"/>
      <c r="B1" s="114"/>
      <c r="C1" s="114"/>
      <c r="D1" s="114"/>
      <c r="E1" s="114"/>
      <c r="F1" s="114"/>
      <c r="G1" s="114"/>
      <c r="H1" s="114"/>
      <c r="I1" s="114"/>
      <c r="J1" s="114"/>
    </row>
    <row r="2" spans="1:10" ht="15.75" customHeight="1">
      <c r="A2" s="330"/>
      <c r="B2" s="372" t="s">
        <v>229</v>
      </c>
      <c r="C2" s="161"/>
      <c r="D2" s="161"/>
      <c r="E2" s="161"/>
      <c r="F2" s="161"/>
      <c r="G2" s="161"/>
      <c r="H2" s="175"/>
      <c r="I2" s="189"/>
      <c r="J2" s="178"/>
    </row>
    <row r="3" spans="1:10" ht="15.75" customHeight="1">
      <c r="A3" s="331"/>
      <c r="B3" s="507" t="s">
        <v>564</v>
      </c>
      <c r="C3" s="164"/>
      <c r="D3" s="164"/>
      <c r="E3" s="164"/>
      <c r="F3" s="164"/>
      <c r="G3" s="164"/>
      <c r="H3" s="176"/>
      <c r="I3" s="176"/>
      <c r="J3" s="179"/>
    </row>
    <row r="4" spans="2:10" ht="15.75" customHeight="1">
      <c r="B4" s="114"/>
      <c r="C4" s="114"/>
      <c r="D4" s="114"/>
      <c r="E4" s="114"/>
      <c r="F4" s="114"/>
      <c r="G4" s="114"/>
      <c r="H4" s="114"/>
      <c r="I4" s="114"/>
      <c r="J4" s="114"/>
    </row>
    <row r="5" ht="13.5" customHeight="1"/>
    <row r="6" spans="2:10" ht="18" customHeight="1">
      <c r="B6" s="292" t="s">
        <v>408</v>
      </c>
      <c r="C6" s="265"/>
      <c r="D6" s="266"/>
      <c r="E6" s="266"/>
      <c r="F6" s="266"/>
      <c r="G6" s="266"/>
      <c r="H6" s="266"/>
      <c r="I6" s="266"/>
      <c r="J6" s="267"/>
    </row>
    <row r="7" spans="2:10" ht="15.75" customHeight="1">
      <c r="B7" s="53" t="s">
        <v>205</v>
      </c>
      <c r="C7" s="54"/>
      <c r="D7" s="55"/>
      <c r="E7" s="53" t="s">
        <v>190</v>
      </c>
      <c r="F7" s="54"/>
      <c r="G7" s="55"/>
      <c r="H7" s="53" t="s">
        <v>196</v>
      </c>
      <c r="I7" s="54"/>
      <c r="J7" s="55"/>
    </row>
    <row r="8" spans="1:10" ht="15.75" customHeight="1">
      <c r="A8" s="303"/>
      <c r="B8" s="57"/>
      <c r="C8" s="187"/>
      <c r="D8" s="188" t="s">
        <v>93</v>
      </c>
      <c r="E8" s="57"/>
      <c r="F8" s="58"/>
      <c r="G8" s="188" t="s">
        <v>93</v>
      </c>
      <c r="H8" s="57"/>
      <c r="I8" s="58"/>
      <c r="J8" s="188" t="s">
        <v>93</v>
      </c>
    </row>
    <row r="9" spans="1:10" ht="15.75" customHeight="1">
      <c r="A9" s="304" t="s">
        <v>118</v>
      </c>
      <c r="B9" s="60" t="s">
        <v>119</v>
      </c>
      <c r="C9" s="60" t="s">
        <v>120</v>
      </c>
      <c r="D9" s="60" t="s">
        <v>121</v>
      </c>
      <c r="E9" s="60" t="s">
        <v>119</v>
      </c>
      <c r="F9" s="60" t="s">
        <v>120</v>
      </c>
      <c r="G9" s="60" t="s">
        <v>121</v>
      </c>
      <c r="H9" s="60" t="s">
        <v>119</v>
      </c>
      <c r="I9" s="60" t="s">
        <v>120</v>
      </c>
      <c r="J9" s="60" t="s">
        <v>121</v>
      </c>
    </row>
    <row r="10" ht="4.5" customHeight="1">
      <c r="A10" s="61"/>
    </row>
    <row r="11" spans="1:10" ht="13.5" customHeight="1">
      <c r="A11" s="399" t="s">
        <v>339</v>
      </c>
      <c r="B11" s="298">
        <v>97500</v>
      </c>
      <c r="C11" s="270">
        <f>B11/'- 3 -'!D11</f>
        <v>0.008417342730368425</v>
      </c>
      <c r="D11" s="298">
        <f>B11/'- 7 -'!F11</f>
        <v>63.10679611650485</v>
      </c>
      <c r="E11" s="298">
        <v>37230</v>
      </c>
      <c r="F11" s="270">
        <f>E11/'- 3 -'!D11</f>
        <v>0.0032141299471960664</v>
      </c>
      <c r="G11" s="298">
        <f>E11/'- 7 -'!F11</f>
        <v>24.097087378640776</v>
      </c>
      <c r="H11" s="298">
        <v>140316</v>
      </c>
      <c r="I11" s="270">
        <f>H11/'- 3 -'!D11</f>
        <v>0.01211372166722437</v>
      </c>
      <c r="J11" s="298">
        <f>H11/'- 7 -'!F11</f>
        <v>90.81941747572816</v>
      </c>
    </row>
    <row r="12" spans="1:10" ht="13.5" customHeight="1">
      <c r="A12" s="400" t="s">
        <v>340</v>
      </c>
      <c r="B12" s="299">
        <v>108986</v>
      </c>
      <c r="C12" s="271">
        <f>B12/'- 3 -'!D12</f>
        <v>0.005433167025492853</v>
      </c>
      <c r="D12" s="299">
        <f>B12/'- 7 -'!F12</f>
        <v>47.872265659316525</v>
      </c>
      <c r="E12" s="299">
        <v>31900</v>
      </c>
      <c r="F12" s="271">
        <f>E12/'- 3 -'!D12</f>
        <v>0.0015902779082930102</v>
      </c>
      <c r="G12" s="299">
        <f>E12/'- 7 -'!F12</f>
        <v>14.01212334182553</v>
      </c>
      <c r="H12" s="299">
        <v>229128</v>
      </c>
      <c r="I12" s="271">
        <f>H12/'- 3 -'!D12</f>
        <v>0.011422482651139838</v>
      </c>
      <c r="J12" s="299">
        <f>H12/'- 7 -'!F12</f>
        <v>100.64482122463323</v>
      </c>
    </row>
    <row r="13" spans="1:10" ht="13.5" customHeight="1">
      <c r="A13" s="399" t="s">
        <v>341</v>
      </c>
      <c r="B13" s="298">
        <v>198000</v>
      </c>
      <c r="C13" s="270">
        <f>B13/'- 3 -'!D13</f>
        <v>0.0040219378427787935</v>
      </c>
      <c r="D13" s="298">
        <f>B13/'- 7 -'!F13</f>
        <v>27.85201856801238</v>
      </c>
      <c r="E13" s="298">
        <v>152900</v>
      </c>
      <c r="F13" s="270">
        <f>E13/'- 3 -'!D13</f>
        <v>0.0031058297785902904</v>
      </c>
      <c r="G13" s="298">
        <f>E13/'- 7 -'!F13</f>
        <v>21.507947671965116</v>
      </c>
      <c r="H13" s="298">
        <v>513200</v>
      </c>
      <c r="I13" s="270">
        <f>H13/'- 3 -'!D13</f>
        <v>0.010424537883404429</v>
      </c>
      <c r="J13" s="298">
        <f>H13/'- 7 -'!F13</f>
        <v>72.19018146012097</v>
      </c>
    </row>
    <row r="14" spans="1:10" ht="13.5" customHeight="1">
      <c r="A14" s="400" t="s">
        <v>378</v>
      </c>
      <c r="B14" s="299">
        <v>167959</v>
      </c>
      <c r="C14" s="271">
        <f>B14/'- 3 -'!D14</f>
        <v>0.003774525714514039</v>
      </c>
      <c r="D14" s="299">
        <f>B14/'- 7 -'!F14</f>
        <v>38.66459484346225</v>
      </c>
      <c r="E14" s="299">
        <v>228300</v>
      </c>
      <c r="F14" s="271">
        <f>E14/'- 3 -'!D14</f>
        <v>0.005130562938714538</v>
      </c>
      <c r="G14" s="299">
        <f>E14/'- 7 -'!F14</f>
        <v>52.55524861878453</v>
      </c>
      <c r="H14" s="299">
        <v>396330</v>
      </c>
      <c r="I14" s="271">
        <f>H14/'- 3 -'!D14</f>
        <v>0.008906684229087749</v>
      </c>
      <c r="J14" s="299">
        <f>H14/'- 7 -'!F14</f>
        <v>91.23618784530387</v>
      </c>
    </row>
    <row r="15" spans="1:10" ht="13.5" customHeight="1">
      <c r="A15" s="399" t="s">
        <v>342</v>
      </c>
      <c r="B15" s="298">
        <v>39500</v>
      </c>
      <c r="C15" s="270">
        <f>B15/'- 3 -'!D15</f>
        <v>0.0029270319103536827</v>
      </c>
      <c r="D15" s="298">
        <f>B15/'- 7 -'!F15</f>
        <v>24.13687748243202</v>
      </c>
      <c r="E15" s="298">
        <v>12800</v>
      </c>
      <c r="F15" s="270">
        <f>E15/'- 3 -'!D15</f>
        <v>0.0009485065431019528</v>
      </c>
      <c r="G15" s="298">
        <f>E15/'- 7 -'!F15</f>
        <v>7.821570424686832</v>
      </c>
      <c r="H15" s="298">
        <v>169772</v>
      </c>
      <c r="I15" s="270">
        <f>H15/'- 3 -'!D15</f>
        <v>0.012580457252773807</v>
      </c>
      <c r="J15" s="298">
        <f>H15/'- 7 -'!F15</f>
        <v>103.74091047968224</v>
      </c>
    </row>
    <row r="16" spans="1:10" ht="13.5" customHeight="1">
      <c r="A16" s="400" t="s">
        <v>343</v>
      </c>
      <c r="B16" s="299">
        <v>80305</v>
      </c>
      <c r="C16" s="271">
        <f>B16/'- 3 -'!D16</f>
        <v>0.0073286598924132106</v>
      </c>
      <c r="D16" s="299">
        <f>B16/'- 7 -'!F16</f>
        <v>58.65960555149744</v>
      </c>
      <c r="E16" s="299">
        <v>16928</v>
      </c>
      <c r="F16" s="271">
        <f>E16/'- 3 -'!D16</f>
        <v>0.00154485467478701</v>
      </c>
      <c r="G16" s="299">
        <f>E16/'- 7 -'!F16</f>
        <v>12.365230094959825</v>
      </c>
      <c r="H16" s="299">
        <v>73042</v>
      </c>
      <c r="I16" s="271">
        <f>H16/'- 3 -'!D16</f>
        <v>0.006665836197766587</v>
      </c>
      <c r="J16" s="299">
        <f>H16/'- 7 -'!F16</f>
        <v>53.35427319211103</v>
      </c>
    </row>
    <row r="17" spans="1:10" ht="13.5" customHeight="1">
      <c r="A17" s="399" t="s">
        <v>344</v>
      </c>
      <c r="B17" s="298">
        <v>76400</v>
      </c>
      <c r="C17" s="270">
        <f>B17/'- 3 -'!D17</f>
        <v>0.005927415998080262</v>
      </c>
      <c r="D17" s="298">
        <f>B17/'- 7 -'!F17</f>
        <v>49.59428756897111</v>
      </c>
      <c r="E17" s="298">
        <v>30444</v>
      </c>
      <c r="F17" s="270">
        <f>E17/'- 3 -'!D17</f>
        <v>0.002361966657664339</v>
      </c>
      <c r="G17" s="298">
        <f>E17/'- 7 -'!F17</f>
        <v>19.762414800389482</v>
      </c>
      <c r="H17" s="298">
        <v>124200</v>
      </c>
      <c r="I17" s="270">
        <f>H17/'- 3 -'!D17</f>
        <v>0.00963593019583205</v>
      </c>
      <c r="J17" s="298">
        <f>H17/'- 7 -'!F17</f>
        <v>80.62317429406038</v>
      </c>
    </row>
    <row r="18" spans="1:10" ht="13.5" customHeight="1">
      <c r="A18" s="400" t="s">
        <v>345</v>
      </c>
      <c r="B18" s="299">
        <v>425926</v>
      </c>
      <c r="C18" s="271">
        <f>B18/'- 3 -'!D18</f>
        <v>0.005364099631709473</v>
      </c>
      <c r="D18" s="299">
        <f>B18/'- 7 -'!F18</f>
        <v>70.55259234719232</v>
      </c>
      <c r="E18" s="299">
        <v>303000</v>
      </c>
      <c r="F18" s="271">
        <f>E18/'- 3 -'!D18</f>
        <v>0.0038159731700059874</v>
      </c>
      <c r="G18" s="299">
        <f>E18/'- 7 -'!F18</f>
        <v>50.190491966208384</v>
      </c>
      <c r="H18" s="299">
        <v>742700</v>
      </c>
      <c r="I18" s="271">
        <f>H18/'- 3 -'!D18</f>
        <v>0.009353542156315005</v>
      </c>
      <c r="J18" s="299">
        <f>H18/'- 7 -'!F18</f>
        <v>123.02468113301309</v>
      </c>
    </row>
    <row r="19" spans="1:10" ht="13.5" customHeight="1">
      <c r="A19" s="399" t="s">
        <v>346</v>
      </c>
      <c r="B19" s="298">
        <v>124000</v>
      </c>
      <c r="C19" s="270">
        <f>B19/'- 3 -'!D19</f>
        <v>0.006332742192277885</v>
      </c>
      <c r="D19" s="298">
        <f>B19/'- 7 -'!F19</f>
        <v>40.65573770491803</v>
      </c>
      <c r="E19" s="298">
        <v>37600</v>
      </c>
      <c r="F19" s="270">
        <f>E19/'- 3 -'!D19</f>
        <v>0.0019202508583036166</v>
      </c>
      <c r="G19" s="298">
        <f>E19/'- 7 -'!F19</f>
        <v>12.327868852459016</v>
      </c>
      <c r="H19" s="298">
        <v>268800</v>
      </c>
      <c r="I19" s="270">
        <f>H19/'- 3 -'!D19</f>
        <v>0.013727750816808834</v>
      </c>
      <c r="J19" s="298">
        <f>H19/'- 7 -'!F19</f>
        <v>88.1311475409836</v>
      </c>
    </row>
    <row r="20" spans="1:10" ht="13.5" customHeight="1">
      <c r="A20" s="400" t="s">
        <v>347</v>
      </c>
      <c r="B20" s="299">
        <v>218517</v>
      </c>
      <c r="C20" s="271">
        <f>B20/'- 3 -'!D20</f>
        <v>0.005623672910010682</v>
      </c>
      <c r="D20" s="299">
        <f>B20/'- 7 -'!F20</f>
        <v>33.75822647922138</v>
      </c>
      <c r="E20" s="299">
        <v>91800</v>
      </c>
      <c r="F20" s="271">
        <f>E20/'- 3 -'!D20</f>
        <v>0.002362530938732367</v>
      </c>
      <c r="G20" s="299">
        <f>E20/'- 7 -'!F20</f>
        <v>14.181986714042948</v>
      </c>
      <c r="H20" s="299">
        <v>609200</v>
      </c>
      <c r="I20" s="271">
        <f>H20/'- 3 -'!D20</f>
        <v>0.015678146491021328</v>
      </c>
      <c r="J20" s="299">
        <f>H20/'- 7 -'!F20</f>
        <v>94.11401205005407</v>
      </c>
    </row>
    <row r="21" spans="1:10" ht="13.5" customHeight="1">
      <c r="A21" s="399" t="s">
        <v>348</v>
      </c>
      <c r="B21" s="298">
        <v>97600</v>
      </c>
      <c r="C21" s="270">
        <f>B21/'- 3 -'!D21</f>
        <v>0.0039043201542526486</v>
      </c>
      <c r="D21" s="298">
        <f>B21/'- 7 -'!F21</f>
        <v>29.490859646472277</v>
      </c>
      <c r="E21" s="298">
        <v>28500</v>
      </c>
      <c r="F21" s="270">
        <f>E21/'- 3 -'!D21</f>
        <v>0.0011400934876659885</v>
      </c>
      <c r="G21" s="298">
        <f>E21/'- 7 -'!F21</f>
        <v>8.611572745127663</v>
      </c>
      <c r="H21" s="298">
        <v>158774</v>
      </c>
      <c r="I21" s="270">
        <f>H21/'- 3 -'!D21</f>
        <v>0.006351480821427357</v>
      </c>
      <c r="J21" s="298">
        <f>H21/'- 7 -'!F21</f>
        <v>47.97522284332981</v>
      </c>
    </row>
    <row r="22" spans="1:10" ht="13.5" customHeight="1">
      <c r="A22" s="400" t="s">
        <v>349</v>
      </c>
      <c r="B22" s="299">
        <v>45000</v>
      </c>
      <c r="C22" s="271">
        <f>B22/'- 3 -'!D22</f>
        <v>0.0035201280137575988</v>
      </c>
      <c r="D22" s="299">
        <f>B22/'- 7 -'!F22</f>
        <v>26.09452015076834</v>
      </c>
      <c r="E22" s="299">
        <v>17800</v>
      </c>
      <c r="F22" s="271">
        <f>E22/'- 3 -'!D22</f>
        <v>0.0013924061921085614</v>
      </c>
      <c r="G22" s="299">
        <f>E22/'- 7 -'!F22</f>
        <v>10.321832415192809</v>
      </c>
      <c r="H22" s="299">
        <v>65900</v>
      </c>
      <c r="I22" s="271">
        <f>H22/'- 3 -'!D22</f>
        <v>0.0051550319134805725</v>
      </c>
      <c r="J22" s="299">
        <f>H22/'- 7 -'!F22</f>
        <v>38.2139750652363</v>
      </c>
    </row>
    <row r="23" spans="1:10" ht="13.5" customHeight="1">
      <c r="A23" s="399" t="s">
        <v>350</v>
      </c>
      <c r="B23" s="298">
        <v>45000</v>
      </c>
      <c r="C23" s="270">
        <f>B23/'- 3 -'!D23</f>
        <v>0.004121605685984022</v>
      </c>
      <c r="D23" s="298">
        <f>B23/'- 7 -'!F23</f>
        <v>34.09090909090909</v>
      </c>
      <c r="E23" s="298">
        <v>0</v>
      </c>
      <c r="F23" s="270">
        <f>E23/'- 3 -'!D23</f>
        <v>0</v>
      </c>
      <c r="G23" s="298">
        <f>E23/'- 7 -'!F23</f>
        <v>0</v>
      </c>
      <c r="H23" s="298">
        <v>189000</v>
      </c>
      <c r="I23" s="270">
        <f>H23/'- 3 -'!D23</f>
        <v>0.017310743881132892</v>
      </c>
      <c r="J23" s="298">
        <f>H23/'- 7 -'!F23</f>
        <v>143.1818181818182</v>
      </c>
    </row>
    <row r="24" spans="1:10" ht="13.5" customHeight="1">
      <c r="A24" s="400" t="s">
        <v>351</v>
      </c>
      <c r="B24" s="299">
        <v>120680</v>
      </c>
      <c r="C24" s="271">
        <f>B24/'- 3 -'!D24</f>
        <v>0.0033094126711180664</v>
      </c>
      <c r="D24" s="299">
        <f>B24/'- 7 -'!F24</f>
        <v>26.229080634644642</v>
      </c>
      <c r="E24" s="299">
        <v>91000</v>
      </c>
      <c r="F24" s="271">
        <f>E24/'- 3 -'!D24</f>
        <v>0.0024954967937665233</v>
      </c>
      <c r="G24" s="299">
        <f>E24/'- 7 -'!F24</f>
        <v>19.77830906324712</v>
      </c>
      <c r="H24" s="299">
        <v>474675</v>
      </c>
      <c r="I24" s="271">
        <f>H24/'- 3 -'!D24</f>
        <v>0.01301703231407829</v>
      </c>
      <c r="J24" s="299">
        <f>H24/'- 7 -'!F24</f>
        <v>103.16778961095415</v>
      </c>
    </row>
    <row r="25" spans="1:10" ht="13.5" customHeight="1">
      <c r="A25" s="399" t="s">
        <v>352</v>
      </c>
      <c r="B25" s="298">
        <v>690370</v>
      </c>
      <c r="C25" s="270">
        <f>B25/'- 3 -'!D25</f>
        <v>0.0059314716512393305</v>
      </c>
      <c r="D25" s="298">
        <f>B25/'- 7 -'!F25</f>
        <v>45.989408120441</v>
      </c>
      <c r="E25" s="298">
        <v>553700</v>
      </c>
      <c r="F25" s="270">
        <f>E25/'- 3 -'!D25</f>
        <v>0.004757240107900426</v>
      </c>
      <c r="G25" s="298">
        <f>E25/'- 7 -'!F25</f>
        <v>36.88505479132665</v>
      </c>
      <c r="H25" s="298">
        <v>999500</v>
      </c>
      <c r="I25" s="270">
        <f>H25/'- 3 -'!D25</f>
        <v>0.008587432703352856</v>
      </c>
      <c r="J25" s="298">
        <f>H25/'- 7 -'!F25</f>
        <v>66.58228691336642</v>
      </c>
    </row>
    <row r="26" spans="1:10" ht="13.5" customHeight="1">
      <c r="A26" s="400" t="s">
        <v>353</v>
      </c>
      <c r="B26" s="299">
        <v>201933</v>
      </c>
      <c r="C26" s="271">
        <f>B26/'- 3 -'!D26</f>
        <v>0.007432447279379345</v>
      </c>
      <c r="D26" s="299">
        <f>B26/'- 7 -'!F26</f>
        <v>61.79100367197062</v>
      </c>
      <c r="E26" s="299">
        <v>31143</v>
      </c>
      <c r="F26" s="271">
        <f>E26/'- 3 -'!D26</f>
        <v>0.0011462648780620848</v>
      </c>
      <c r="G26" s="299">
        <f>E26/'- 7 -'!F26</f>
        <v>9.5296817625459</v>
      </c>
      <c r="H26" s="299">
        <v>275332</v>
      </c>
      <c r="I26" s="271">
        <f>H26/'- 3 -'!D26</f>
        <v>0.010134007687332303</v>
      </c>
      <c r="J26" s="299">
        <f>H26/'- 7 -'!F26</f>
        <v>84.25091799265606</v>
      </c>
    </row>
    <row r="27" spans="1:10" ht="13.5" customHeight="1">
      <c r="A27" s="399" t="s">
        <v>354</v>
      </c>
      <c r="B27" s="298">
        <v>114994</v>
      </c>
      <c r="C27" s="270">
        <f>B27/'- 3 -'!D27</f>
        <v>0.004045003895717876</v>
      </c>
      <c r="D27" s="298">
        <f>B27/'- 7 -'!F27</f>
        <v>35.404556650246306</v>
      </c>
      <c r="E27" s="298">
        <v>23725</v>
      </c>
      <c r="F27" s="270">
        <f>E27/'- 3 -'!D27</f>
        <v>0.0008345454321608659</v>
      </c>
      <c r="G27" s="298">
        <f>E27/'- 7 -'!F27</f>
        <v>7.3044950738916254</v>
      </c>
      <c r="H27" s="298">
        <v>199686</v>
      </c>
      <c r="I27" s="270">
        <f>H27/'- 3 -'!D27</f>
        <v>0.007024111239893558</v>
      </c>
      <c r="J27" s="298">
        <f>H27/'- 7 -'!F27</f>
        <v>61.479679802955665</v>
      </c>
    </row>
    <row r="28" spans="1:10" ht="13.5" customHeight="1">
      <c r="A28" s="400" t="s">
        <v>355</v>
      </c>
      <c r="B28" s="299">
        <v>129351</v>
      </c>
      <c r="C28" s="271">
        <f>B28/'- 3 -'!D28</f>
        <v>0.007474393394247483</v>
      </c>
      <c r="D28" s="299">
        <f>B28/'- 7 -'!F28</f>
        <v>63.54753131908622</v>
      </c>
      <c r="E28" s="299">
        <v>21000</v>
      </c>
      <c r="F28" s="271">
        <f>E28/'- 3 -'!D28</f>
        <v>0.0012134599754095225</v>
      </c>
      <c r="G28" s="299">
        <f>E28/'- 7 -'!F28</f>
        <v>10.316875460574797</v>
      </c>
      <c r="H28" s="299">
        <v>208700</v>
      </c>
      <c r="I28" s="271">
        <f>H28/'- 3 -'!D28</f>
        <v>0.01205948080323654</v>
      </c>
      <c r="J28" s="299">
        <f>H28/'- 7 -'!F28</f>
        <v>102.53009088676001</v>
      </c>
    </row>
    <row r="29" spans="1:10" ht="13.5" customHeight="1">
      <c r="A29" s="399" t="s">
        <v>356</v>
      </c>
      <c r="B29" s="298">
        <v>1088178</v>
      </c>
      <c r="C29" s="270">
        <f>B29/'- 3 -'!D29</f>
        <v>0.010015231245568836</v>
      </c>
      <c r="D29" s="298">
        <f>B29/'- 7 -'!F29</f>
        <v>83.04166666666667</v>
      </c>
      <c r="E29" s="298">
        <v>446500</v>
      </c>
      <c r="F29" s="270">
        <f>E29/'- 3 -'!D29</f>
        <v>0.0041094386682569255</v>
      </c>
      <c r="G29" s="298">
        <f>E29/'- 7 -'!F29</f>
        <v>34.073565323565326</v>
      </c>
      <c r="H29" s="298">
        <v>1394800</v>
      </c>
      <c r="I29" s="270">
        <f>H29/'- 3 -'!D29</f>
        <v>0.012837278957412677</v>
      </c>
      <c r="J29" s="298">
        <f>H29/'- 7 -'!F29</f>
        <v>106.44078144078144</v>
      </c>
    </row>
    <row r="30" spans="1:10" ht="13.5" customHeight="1">
      <c r="A30" s="400" t="s">
        <v>357</v>
      </c>
      <c r="B30" s="299">
        <v>41820</v>
      </c>
      <c r="C30" s="271">
        <f>B30/'- 3 -'!D30</f>
        <v>0.004078650265200043</v>
      </c>
      <c r="D30" s="299">
        <f>B30/'- 7 -'!F30</f>
        <v>32.774294670846395</v>
      </c>
      <c r="E30" s="299">
        <v>11398</v>
      </c>
      <c r="F30" s="271">
        <f>E30/'- 3 -'!D30</f>
        <v>0.0011116321311035412</v>
      </c>
      <c r="G30" s="299">
        <f>E30/'- 7 -'!F30</f>
        <v>8.932601880877742</v>
      </c>
      <c r="H30" s="299">
        <v>95450</v>
      </c>
      <c r="I30" s="271">
        <f>H30/'- 3 -'!D30</f>
        <v>0.009309114486211002</v>
      </c>
      <c r="J30" s="299">
        <f>H30/'- 7 -'!F30</f>
        <v>74.80407523510972</v>
      </c>
    </row>
    <row r="31" spans="1:10" ht="13.5" customHeight="1">
      <c r="A31" s="399" t="s">
        <v>358</v>
      </c>
      <c r="B31" s="298">
        <v>148692</v>
      </c>
      <c r="C31" s="270">
        <f>B31/'- 3 -'!D31</f>
        <v>0.005997570187850617</v>
      </c>
      <c r="D31" s="298">
        <f>B31/'- 7 -'!F31</f>
        <v>43.69695544845421</v>
      </c>
      <c r="E31" s="298">
        <v>59100</v>
      </c>
      <c r="F31" s="270">
        <f>E31/'- 3 -'!D31</f>
        <v>0.002383829648548486</v>
      </c>
      <c r="G31" s="298">
        <f>E31/'- 7 -'!F31</f>
        <v>17.36804984130716</v>
      </c>
      <c r="H31" s="298">
        <v>119101</v>
      </c>
      <c r="I31" s="270">
        <f>H31/'- 3 -'!D31</f>
        <v>0.004804001606967398</v>
      </c>
      <c r="J31" s="298">
        <f>H31/'- 7 -'!F31</f>
        <v>35.0008816268955</v>
      </c>
    </row>
    <row r="32" spans="1:10" ht="13.5" customHeight="1">
      <c r="A32" s="400" t="s">
        <v>359</v>
      </c>
      <c r="B32" s="299">
        <v>92900</v>
      </c>
      <c r="C32" s="271">
        <f>B32/'- 3 -'!D32</f>
        <v>0.0047138179713269975</v>
      </c>
      <c r="D32" s="299">
        <f>B32/'- 7 -'!F32</f>
        <v>40.34744842562432</v>
      </c>
      <c r="E32" s="299">
        <v>62150</v>
      </c>
      <c r="F32" s="271">
        <f>E32/'- 3 -'!D32</f>
        <v>0.003153539148740289</v>
      </c>
      <c r="G32" s="299">
        <f>E32/'- 7 -'!F32</f>
        <v>26.992399565689468</v>
      </c>
      <c r="H32" s="299">
        <v>149200</v>
      </c>
      <c r="I32" s="271">
        <f>H32/'- 3 -'!D32</f>
        <v>0.007570523587965425</v>
      </c>
      <c r="J32" s="299">
        <f>H32/'- 7 -'!F32</f>
        <v>64.79913137893594</v>
      </c>
    </row>
    <row r="33" spans="1:10" ht="13.5" customHeight="1">
      <c r="A33" s="399" t="s">
        <v>360</v>
      </c>
      <c r="B33" s="298">
        <v>142000</v>
      </c>
      <c r="C33" s="270">
        <f>B33/'- 3 -'!D33</f>
        <v>0.006560133789770811</v>
      </c>
      <c r="D33" s="298">
        <f>B33/'- 7 -'!F33</f>
        <v>59.75173574584473</v>
      </c>
      <c r="E33" s="298">
        <v>47000</v>
      </c>
      <c r="F33" s="270">
        <f>E33/'- 3 -'!D33</f>
        <v>0.0021713118881635783</v>
      </c>
      <c r="G33" s="298">
        <f>E33/'- 7 -'!F33</f>
        <v>19.776982958131708</v>
      </c>
      <c r="H33" s="298">
        <v>140500</v>
      </c>
      <c r="I33" s="270">
        <f>H33/'- 3 -'!D33</f>
        <v>0.006490836601850697</v>
      </c>
      <c r="J33" s="298">
        <f>H33/'- 7 -'!F33</f>
        <v>59.120555438670316</v>
      </c>
    </row>
    <row r="34" spans="1:10" ht="13.5" customHeight="1">
      <c r="A34" s="400" t="s">
        <v>361</v>
      </c>
      <c r="B34" s="299">
        <v>119490</v>
      </c>
      <c r="C34" s="271">
        <f>B34/'- 3 -'!D34</f>
        <v>0.006652171327955776</v>
      </c>
      <c r="D34" s="299">
        <f>B34/'- 7 -'!F34</f>
        <v>54.08010862186015</v>
      </c>
      <c r="E34" s="299">
        <v>94406</v>
      </c>
      <c r="F34" s="271">
        <f>E34/'- 3 -'!D34</f>
        <v>0.00525571082422791</v>
      </c>
      <c r="G34" s="299">
        <f>E34/'- 7 -'!F34</f>
        <v>42.72731387191672</v>
      </c>
      <c r="H34" s="299">
        <v>168904</v>
      </c>
      <c r="I34" s="271">
        <f>H34/'- 3 -'!D34</f>
        <v>0.009403116126680412</v>
      </c>
      <c r="J34" s="299">
        <f>H34/'- 7 -'!F34</f>
        <v>76.44444444444444</v>
      </c>
    </row>
    <row r="35" spans="1:10" ht="13.5" customHeight="1">
      <c r="A35" s="399" t="s">
        <v>362</v>
      </c>
      <c r="B35" s="298">
        <v>636000</v>
      </c>
      <c r="C35" s="270">
        <f>B35/'- 3 -'!D35</f>
        <v>0.004880233993408001</v>
      </c>
      <c r="D35" s="298">
        <f>B35/'- 7 -'!F35</f>
        <v>36.5066153890308</v>
      </c>
      <c r="E35" s="298">
        <v>101000</v>
      </c>
      <c r="F35" s="270">
        <f>E35/'- 3 -'!D35</f>
        <v>0.0007750057127896354</v>
      </c>
      <c r="G35" s="298">
        <f>E35/'- 7 -'!F35</f>
        <v>5.797434204861808</v>
      </c>
      <c r="H35" s="298">
        <v>1871325</v>
      </c>
      <c r="I35" s="270">
        <f>H35/'- 3 -'!D35</f>
        <v>0.014359282826594696</v>
      </c>
      <c r="J35" s="298">
        <f>H35/'- 7 -'!F35</f>
        <v>107.4146887466636</v>
      </c>
    </row>
    <row r="36" spans="1:10" ht="13.5" customHeight="1">
      <c r="A36" s="400" t="s">
        <v>363</v>
      </c>
      <c r="B36" s="299">
        <v>125280</v>
      </c>
      <c r="C36" s="271">
        <f>B36/'- 3 -'!D36</f>
        <v>0.007533192226284395</v>
      </c>
      <c r="D36" s="299">
        <f>B36/'- 7 -'!F36</f>
        <v>60.830298616168974</v>
      </c>
      <c r="E36" s="299">
        <v>52900</v>
      </c>
      <c r="F36" s="271">
        <f>E36/'- 3 -'!D36</f>
        <v>0.0031809216855878393</v>
      </c>
      <c r="G36" s="299">
        <f>E36/'- 7 -'!F36</f>
        <v>25.685846079145424</v>
      </c>
      <c r="H36" s="299">
        <v>208200</v>
      </c>
      <c r="I36" s="271">
        <f>H36/'- 3 -'!D36</f>
        <v>0.012519241870309793</v>
      </c>
      <c r="J36" s="299">
        <f>H36/'- 7 -'!F36</f>
        <v>101.0924981791697</v>
      </c>
    </row>
    <row r="37" spans="1:10" ht="13.5" customHeight="1">
      <c r="A37" s="399" t="s">
        <v>364</v>
      </c>
      <c r="B37" s="298">
        <v>82406</v>
      </c>
      <c r="C37" s="270">
        <f>B37/'- 3 -'!D37</f>
        <v>0.0032245023045686934</v>
      </c>
      <c r="D37" s="298">
        <f>B37/'- 7 -'!F37</f>
        <v>25.457522397281434</v>
      </c>
      <c r="E37" s="298">
        <v>32822</v>
      </c>
      <c r="F37" s="270">
        <f>E37/'- 3 -'!D37</f>
        <v>0.001284307145602913</v>
      </c>
      <c r="G37" s="298">
        <f>E37/'- 7 -'!F37</f>
        <v>10.139635464936669</v>
      </c>
      <c r="H37" s="298">
        <v>365474</v>
      </c>
      <c r="I37" s="270">
        <f>H37/'- 3 -'!D37</f>
        <v>0.014300800369632534</v>
      </c>
      <c r="J37" s="298">
        <f>H37/'- 7 -'!F37</f>
        <v>112.90515909793018</v>
      </c>
    </row>
    <row r="38" spans="1:10" ht="13.5" customHeight="1">
      <c r="A38" s="400" t="s">
        <v>365</v>
      </c>
      <c r="B38" s="299">
        <v>172179</v>
      </c>
      <c r="C38" s="271">
        <f>B38/'- 3 -'!D38</f>
        <v>0.00258106267305685</v>
      </c>
      <c r="D38" s="299">
        <f>B38/'- 7 -'!F38</f>
        <v>20.09793393253181</v>
      </c>
      <c r="E38" s="299">
        <v>255675</v>
      </c>
      <c r="F38" s="271">
        <f>E38/'- 3 -'!D38</f>
        <v>0.0038327159463918954</v>
      </c>
      <c r="G38" s="299">
        <f>E38/'- 7 -'!F38</f>
        <v>29.84416948756858</v>
      </c>
      <c r="H38" s="299">
        <v>703489</v>
      </c>
      <c r="I38" s="271">
        <f>H38/'- 3 -'!D38</f>
        <v>0.010545706496181825</v>
      </c>
      <c r="J38" s="299">
        <f>H38/'- 7 -'!F38</f>
        <v>82.11614334072604</v>
      </c>
    </row>
    <row r="39" spans="1:10" ht="13.5" customHeight="1">
      <c r="A39" s="399" t="s">
        <v>366</v>
      </c>
      <c r="B39" s="298">
        <v>166000</v>
      </c>
      <c r="C39" s="270">
        <f>B39/'- 3 -'!D39</f>
        <v>0.0108149677590175</v>
      </c>
      <c r="D39" s="298">
        <f>B39/'- 7 -'!F39</f>
        <v>94.23786545557763</v>
      </c>
      <c r="E39" s="298">
        <v>135750</v>
      </c>
      <c r="F39" s="270">
        <f>E39/'- 3 -'!D39</f>
        <v>0.008844167911365216</v>
      </c>
      <c r="G39" s="298">
        <f>E39/'- 7 -'!F39</f>
        <v>77.06500141924496</v>
      </c>
      <c r="H39" s="298">
        <v>231000</v>
      </c>
      <c r="I39" s="270">
        <f>H39/'- 3 -'!D39</f>
        <v>0.015049744291162907</v>
      </c>
      <c r="J39" s="298">
        <f>H39/'- 7 -'!F39</f>
        <v>131.13823445926766</v>
      </c>
    </row>
    <row r="40" spans="1:10" ht="13.5" customHeight="1">
      <c r="A40" s="400" t="s">
        <v>367</v>
      </c>
      <c r="B40" s="299">
        <v>390348</v>
      </c>
      <c r="C40" s="271">
        <f>B40/'- 3 -'!D40</f>
        <v>0.005560435959762993</v>
      </c>
      <c r="D40" s="299">
        <f>B40/'- 7 -'!F40</f>
        <v>44.474067389922276</v>
      </c>
      <c r="E40" s="299">
        <v>109461</v>
      </c>
      <c r="F40" s="271">
        <f>E40/'- 3 -'!D40</f>
        <v>0.0015592519510580737</v>
      </c>
      <c r="G40" s="299">
        <f>E40/'- 7 -'!F40</f>
        <v>12.471373980571906</v>
      </c>
      <c r="H40" s="299">
        <v>738628</v>
      </c>
      <c r="I40" s="271">
        <f>H40/'- 3 -'!D40</f>
        <v>0.010521620943588337</v>
      </c>
      <c r="J40" s="299">
        <f>H40/'- 7 -'!F40</f>
        <v>84.15514220153173</v>
      </c>
    </row>
    <row r="41" spans="1:10" ht="13.5" customHeight="1">
      <c r="A41" s="399" t="s">
        <v>368</v>
      </c>
      <c r="B41" s="298">
        <v>220999</v>
      </c>
      <c r="C41" s="270">
        <f>B41/'- 3 -'!D41</f>
        <v>0.005366090037619375</v>
      </c>
      <c r="D41" s="298">
        <f>B41/'- 7 -'!F41</f>
        <v>48.19013602327093</v>
      </c>
      <c r="E41" s="298">
        <v>84167</v>
      </c>
      <c r="F41" s="270">
        <f>E41/'- 3 -'!D41</f>
        <v>0.0020436639993679155</v>
      </c>
      <c r="G41" s="298">
        <f>E41/'- 7 -'!F41</f>
        <v>18.353111003536867</v>
      </c>
      <c r="H41" s="298">
        <v>329150</v>
      </c>
      <c r="I41" s="270">
        <f>H41/'- 3 -'!D41</f>
        <v>0.007992110986395492</v>
      </c>
      <c r="J41" s="298">
        <f>H41/'- 7 -'!F41</f>
        <v>71.77309975185238</v>
      </c>
    </row>
    <row r="42" spans="1:10" ht="13.5" customHeight="1">
      <c r="A42" s="400" t="s">
        <v>369</v>
      </c>
      <c r="B42" s="299">
        <v>136884</v>
      </c>
      <c r="C42" s="271">
        <f>B42/'- 3 -'!D42</f>
        <v>0.008806588381163072</v>
      </c>
      <c r="D42" s="299">
        <f>B42/'- 7 -'!F42</f>
        <v>75.00493150684932</v>
      </c>
      <c r="E42" s="299">
        <v>82450</v>
      </c>
      <c r="F42" s="271">
        <f>E42/'- 3 -'!D42</f>
        <v>0.005304514859493406</v>
      </c>
      <c r="G42" s="299">
        <f>E42/'- 7 -'!F42</f>
        <v>45.178082191780824</v>
      </c>
      <c r="H42" s="299">
        <v>156430</v>
      </c>
      <c r="I42" s="271">
        <f>H42/'- 3 -'!D42</f>
        <v>0.010064102601219569</v>
      </c>
      <c r="J42" s="299">
        <f>H42/'- 7 -'!F42</f>
        <v>85.71506849315068</v>
      </c>
    </row>
    <row r="43" spans="1:10" ht="13.5" customHeight="1">
      <c r="A43" s="399" t="s">
        <v>370</v>
      </c>
      <c r="B43" s="298">
        <v>31200</v>
      </c>
      <c r="C43" s="270">
        <f>B43/'- 3 -'!D43</f>
        <v>0.003406638665261501</v>
      </c>
      <c r="D43" s="298">
        <f>B43/'- 7 -'!F43</f>
        <v>26.59846547314578</v>
      </c>
      <c r="E43" s="298">
        <v>21000</v>
      </c>
      <c r="F43" s="270">
        <f>E43/'- 3 -'!D43</f>
        <v>0.0022929298708490873</v>
      </c>
      <c r="G43" s="298">
        <f>E43/'- 7 -'!F43</f>
        <v>17.902813299232736</v>
      </c>
      <c r="H43" s="298">
        <v>114416</v>
      </c>
      <c r="I43" s="270">
        <f>H43/'- 3 -'!D43</f>
        <v>0.012492755433479484</v>
      </c>
      <c r="J43" s="298">
        <f>H43/'- 7 -'!F43</f>
        <v>97.54134697357203</v>
      </c>
    </row>
    <row r="44" spans="1:10" ht="13.5" customHeight="1">
      <c r="A44" s="400" t="s">
        <v>371</v>
      </c>
      <c r="B44" s="299">
        <v>39750</v>
      </c>
      <c r="C44" s="271">
        <f>B44/'- 3 -'!D44</f>
        <v>0.005606404191982461</v>
      </c>
      <c r="D44" s="299">
        <f>B44/'- 7 -'!F44</f>
        <v>49.34823091247672</v>
      </c>
      <c r="E44" s="299">
        <v>51500</v>
      </c>
      <c r="F44" s="271">
        <f>E44/'- 3 -'!D44</f>
        <v>0.007263643166970988</v>
      </c>
      <c r="G44" s="299">
        <f>E44/'- 7 -'!F44</f>
        <v>63.93544382371198</v>
      </c>
      <c r="H44" s="299">
        <v>148048</v>
      </c>
      <c r="I44" s="271">
        <f>H44/'- 3 -'!D44</f>
        <v>0.020880929001625647</v>
      </c>
      <c r="J44" s="299">
        <f>H44/'- 7 -'!F44</f>
        <v>183.796399751707</v>
      </c>
    </row>
    <row r="45" spans="1:10" ht="13.5" customHeight="1">
      <c r="A45" s="399" t="s">
        <v>372</v>
      </c>
      <c r="B45" s="298">
        <v>113284</v>
      </c>
      <c r="C45" s="270">
        <f>B45/'- 3 -'!D45</f>
        <v>0.010698056597784935</v>
      </c>
      <c r="D45" s="298">
        <f>B45/'- 7 -'!F45</f>
        <v>78.99860529986053</v>
      </c>
      <c r="E45" s="298">
        <v>12310</v>
      </c>
      <c r="F45" s="270">
        <f>E45/'- 3 -'!D45</f>
        <v>0.001162503766804955</v>
      </c>
      <c r="G45" s="298">
        <f>E45/'- 7 -'!F45</f>
        <v>8.584379358437936</v>
      </c>
      <c r="H45" s="298">
        <v>146749</v>
      </c>
      <c r="I45" s="270">
        <f>H45/'- 3 -'!D45</f>
        <v>0.013858348113311159</v>
      </c>
      <c r="J45" s="298">
        <f>H45/'- 7 -'!F45</f>
        <v>102.33542538354254</v>
      </c>
    </row>
    <row r="46" spans="1:10" ht="13.5" customHeight="1">
      <c r="A46" s="400" t="s">
        <v>373</v>
      </c>
      <c r="B46" s="299">
        <v>748500</v>
      </c>
      <c r="C46" s="271">
        <f>B46/'- 3 -'!D46</f>
        <v>0.0027804151789495267</v>
      </c>
      <c r="D46" s="299">
        <f>B46/'- 7 -'!F46</f>
        <v>23.880930351274607</v>
      </c>
      <c r="E46" s="299">
        <v>800800</v>
      </c>
      <c r="F46" s="271">
        <f>E46/'- 3 -'!D46</f>
        <v>0.0029746913497699146</v>
      </c>
      <c r="G46" s="299">
        <f>E46/'- 7 -'!F46</f>
        <v>25.549564496059727</v>
      </c>
      <c r="H46" s="299">
        <v>1514900</v>
      </c>
      <c r="I46" s="271">
        <f>H46/'- 3 -'!D46</f>
        <v>0.005627322584623431</v>
      </c>
      <c r="J46" s="299">
        <f>H46/'- 7 -'!F46</f>
        <v>48.33296110774336</v>
      </c>
    </row>
    <row r="47" spans="1:10" ht="13.5" customHeight="1">
      <c r="A47" s="399" t="s">
        <v>377</v>
      </c>
      <c r="B47" s="298">
        <v>76988</v>
      </c>
      <c r="C47" s="270">
        <f>B47/'- 3 -'!D47</f>
        <v>0.013400501779063344</v>
      </c>
      <c r="D47" s="298">
        <f>B47/'- 7 -'!F47</f>
        <v>119.17647058823529</v>
      </c>
      <c r="E47" s="298">
        <v>19579</v>
      </c>
      <c r="F47" s="270">
        <f>E47/'- 3 -'!D47</f>
        <v>0.003407913237547166</v>
      </c>
      <c r="G47" s="298">
        <f>E47/'- 7 -'!F47</f>
        <v>30.308049535603715</v>
      </c>
      <c r="H47" s="298">
        <v>198306</v>
      </c>
      <c r="I47" s="270">
        <f>H47/'- 3 -'!D47</f>
        <v>0.034517066371368726</v>
      </c>
      <c r="J47" s="298">
        <f>H47/'- 7 -'!F47</f>
        <v>306.9752321981424</v>
      </c>
    </row>
    <row r="48" spans="1:10" ht="4.5" customHeight="1">
      <c r="A48" s="401"/>
      <c r="B48" s="300"/>
      <c r="C48" s="159"/>
      <c r="D48" s="300"/>
      <c r="E48" s="300"/>
      <c r="F48" s="159"/>
      <c r="G48" s="300"/>
      <c r="H48" s="300"/>
      <c r="I48" s="159"/>
      <c r="J48" s="300"/>
    </row>
    <row r="49" spans="1:10" ht="13.5" customHeight="1">
      <c r="A49" s="395" t="s">
        <v>374</v>
      </c>
      <c r="B49" s="301">
        <f>SUM(B11:B47)</f>
        <v>7554919</v>
      </c>
      <c r="C49" s="79">
        <f>B49/'- 3 -'!D49</f>
        <v>0.005169966028126917</v>
      </c>
      <c r="D49" s="301">
        <f>B49/'- 7 -'!F49</f>
        <v>42.39433540513202</v>
      </c>
      <c r="E49" s="301">
        <f>SUM(E11:E47)</f>
        <v>4189738</v>
      </c>
      <c r="F49" s="79">
        <f>E49/'- 3 -'!D49</f>
        <v>0.0028671125563030407</v>
      </c>
      <c r="G49" s="301">
        <f>E49/'- 7 -'!F49</f>
        <v>23.51066345405252</v>
      </c>
      <c r="H49" s="301">
        <f>SUM(H11:H47)</f>
        <v>14632325</v>
      </c>
      <c r="I49" s="79">
        <f>H49/'- 3 -'!D49</f>
        <v>0.01001316138035526</v>
      </c>
      <c r="J49" s="301">
        <f>H49/'- 7 -'!F49</f>
        <v>82.10911246128494</v>
      </c>
    </row>
    <row r="50" spans="1:10" ht="4.5" customHeight="1">
      <c r="A50" s="401" t="s">
        <v>21</v>
      </c>
      <c r="B50" s="300"/>
      <c r="C50" s="159"/>
      <c r="D50" s="300"/>
      <c r="E50" s="300"/>
      <c r="F50" s="159"/>
      <c r="G50" s="300"/>
      <c r="H50" s="300"/>
      <c r="I50" s="159"/>
      <c r="J50" s="300"/>
    </row>
    <row r="51" spans="1:10" ht="13.5" customHeight="1">
      <c r="A51" s="400" t="s">
        <v>375</v>
      </c>
      <c r="B51" s="299">
        <v>0</v>
      </c>
      <c r="C51" s="271">
        <f>B51/'- 3 -'!D51</f>
        <v>0</v>
      </c>
      <c r="D51" s="299">
        <f>B51/'- 7 -'!F51</f>
        <v>0</v>
      </c>
      <c r="E51" s="299">
        <v>3200</v>
      </c>
      <c r="F51" s="271">
        <f>E51/'- 3 -'!D51</f>
        <v>0.0021890310390919898</v>
      </c>
      <c r="G51" s="299">
        <f>E51/'- 7 -'!F51</f>
        <v>22.535211267605632</v>
      </c>
      <c r="H51" s="299">
        <v>11900</v>
      </c>
      <c r="I51" s="271">
        <f>H51/'- 3 -'!D51</f>
        <v>0.008140459176623337</v>
      </c>
      <c r="J51" s="299">
        <f>H51/'- 7 -'!F51</f>
        <v>83.80281690140845</v>
      </c>
    </row>
    <row r="52" spans="1:10" ht="13.5" customHeight="1">
      <c r="A52" s="399" t="s">
        <v>376</v>
      </c>
      <c r="B52" s="298">
        <v>0</v>
      </c>
      <c r="C52" s="270">
        <f>B52/'- 3 -'!D52</f>
        <v>0</v>
      </c>
      <c r="D52" s="298">
        <f>B52/'- 7 -'!F52</f>
        <v>0</v>
      </c>
      <c r="E52" s="298">
        <v>26000</v>
      </c>
      <c r="F52" s="270">
        <f>E52/'- 3 -'!D52</f>
        <v>0.010547175283911704</v>
      </c>
      <c r="G52" s="298">
        <f>E52/'- 7 -'!F52</f>
        <v>108.7866108786611</v>
      </c>
      <c r="H52" s="298">
        <v>31650</v>
      </c>
      <c r="I52" s="270">
        <f>H52/'- 3 -'!D52</f>
        <v>0.012839157605223285</v>
      </c>
      <c r="J52" s="298">
        <f>H52/'- 7 -'!F52</f>
        <v>132.4267782426778</v>
      </c>
    </row>
    <row r="53" spans="1:10" ht="49.5" customHeight="1">
      <c r="A53" s="314"/>
      <c r="B53" s="314"/>
      <c r="C53" s="314"/>
      <c r="D53" s="314"/>
      <c r="E53" s="314"/>
      <c r="F53" s="314"/>
      <c r="G53" s="314"/>
      <c r="H53" s="314"/>
      <c r="I53" s="314"/>
      <c r="J53" s="314"/>
    </row>
    <row r="54" ht="15" customHeight="1">
      <c r="A54" s="9" t="s">
        <v>513</v>
      </c>
    </row>
    <row r="55" ht="14.25" customHeight="1">
      <c r="A55" s="549" t="s">
        <v>514</v>
      </c>
    </row>
    <row r="56" ht="14.25" customHeight="1"/>
    <row r="57" ht="14.25" customHeight="1"/>
    <row r="58" ht="14.25" customHeight="1"/>
    <row r="59" ht="14.25" customHeight="1"/>
    <row r="60" ht="14.25"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Roman,Bold"&amp;11&amp;A</oddHeader>
  </headerFooter>
</worksheet>
</file>

<file path=xl/worksheets/sheet35.xml><?xml version="1.0" encoding="utf-8"?>
<worksheet xmlns="http://schemas.openxmlformats.org/spreadsheetml/2006/main" xmlns:r="http://schemas.openxmlformats.org/officeDocument/2006/relationships">
  <sheetPr codeName="Sheet53">
    <pageSetUpPr fitToPage="1"/>
  </sheetPr>
  <dimension ref="A1:E58"/>
  <sheetViews>
    <sheetView showGridLines="0" workbookViewId="0" topLeftCell="A1">
      <selection activeCell="A1" sqref="A1"/>
    </sheetView>
  </sheetViews>
  <sheetFormatPr defaultColWidth="15.83203125" defaultRowHeight="12"/>
  <cols>
    <col min="1" max="2" width="35.83203125" style="66" customWidth="1"/>
    <col min="3" max="4" width="16.83203125" style="66" customWidth="1"/>
    <col min="5" max="5" width="32.83203125" style="66" customWidth="1"/>
    <col min="6" max="16384" width="15.83203125" style="66" customWidth="1"/>
  </cols>
  <sheetData>
    <row r="1" spans="1:4" ht="6.75" customHeight="1">
      <c r="A1" s="64"/>
      <c r="B1" s="114"/>
      <c r="C1" s="114"/>
      <c r="D1" s="114"/>
    </row>
    <row r="2" spans="1:5" ht="15.75" customHeight="1">
      <c r="A2" s="330"/>
      <c r="B2" s="372" t="s">
        <v>229</v>
      </c>
      <c r="C2" s="162"/>
      <c r="D2" s="161"/>
      <c r="E2" s="5"/>
    </row>
    <row r="3" spans="1:5" ht="15.75" customHeight="1">
      <c r="A3" s="331"/>
      <c r="B3" s="507" t="s">
        <v>564</v>
      </c>
      <c r="C3" s="164"/>
      <c r="D3" s="164"/>
      <c r="E3" s="6"/>
    </row>
    <row r="4" spans="2:4" ht="15.75" customHeight="1">
      <c r="B4" s="114"/>
      <c r="C4" s="114"/>
      <c r="D4" s="114"/>
    </row>
    <row r="5" ht="13.5" customHeight="1"/>
    <row r="6" spans="2:4" ht="18" customHeight="1">
      <c r="B6" s="292" t="s">
        <v>408</v>
      </c>
      <c r="C6" s="266"/>
      <c r="D6" s="267"/>
    </row>
    <row r="7" spans="2:4" ht="15.75" customHeight="1">
      <c r="B7" s="53" t="s">
        <v>87</v>
      </c>
      <c r="C7" s="54"/>
      <c r="D7" s="55"/>
    </row>
    <row r="8" spans="1:4" ht="15.75" customHeight="1">
      <c r="A8" s="303"/>
      <c r="B8" s="57"/>
      <c r="C8" s="58"/>
      <c r="D8" s="188" t="s">
        <v>93</v>
      </c>
    </row>
    <row r="9" spans="1:4" ht="15.75" customHeight="1">
      <c r="A9" s="304" t="s">
        <v>118</v>
      </c>
      <c r="B9" s="60" t="s">
        <v>119</v>
      </c>
      <c r="C9" s="60" t="s">
        <v>120</v>
      </c>
      <c r="D9" s="60" t="s">
        <v>121</v>
      </c>
    </row>
    <row r="10" ht="4.5" customHeight="1">
      <c r="A10" s="61"/>
    </row>
    <row r="11" spans="1:4" ht="13.5" customHeight="1">
      <c r="A11" s="399" t="s">
        <v>339</v>
      </c>
      <c r="B11" s="298">
        <f>SUM('- 38 -'!B11,'- 38 -'!E11,'- 38 -'!H11)</f>
        <v>275046</v>
      </c>
      <c r="C11" s="270">
        <f>B11/'- 3 -'!D11</f>
        <v>0.02374519434478886</v>
      </c>
      <c r="D11" s="298">
        <f>B11/'- 7 -'!F11</f>
        <v>178.02330097087378</v>
      </c>
    </row>
    <row r="12" spans="1:4" ht="13.5" customHeight="1">
      <c r="A12" s="400" t="s">
        <v>340</v>
      </c>
      <c r="B12" s="299">
        <f>SUM('- 38 -'!B12,'- 38 -'!E12,'- 38 -'!H12)</f>
        <v>370014</v>
      </c>
      <c r="C12" s="271">
        <f>B12/'- 3 -'!D12</f>
        <v>0.018445927584925702</v>
      </c>
      <c r="D12" s="299">
        <f>B12/'- 7 -'!F12</f>
        <v>162.52921022577527</v>
      </c>
    </row>
    <row r="13" spans="1:4" ht="13.5" customHeight="1">
      <c r="A13" s="399" t="s">
        <v>341</v>
      </c>
      <c r="B13" s="298">
        <f>SUM('- 38 -'!B13,'- 38 -'!E13,'- 38 -'!H13)</f>
        <v>864100</v>
      </c>
      <c r="C13" s="270">
        <f>B13/'- 3 -'!D13</f>
        <v>0.017552305504773512</v>
      </c>
      <c r="D13" s="298">
        <f>B13/'- 7 -'!F13</f>
        <v>121.55014770009846</v>
      </c>
    </row>
    <row r="14" spans="1:4" ht="13.5" customHeight="1">
      <c r="A14" s="400" t="s">
        <v>378</v>
      </c>
      <c r="B14" s="299">
        <f>SUM('- 38 -'!B14,'- 38 -'!E14,'- 38 -'!H14)</f>
        <v>792589</v>
      </c>
      <c r="C14" s="271">
        <f>B14/'- 3 -'!D14</f>
        <v>0.017811772882316324</v>
      </c>
      <c r="D14" s="299">
        <f>B14/'- 7 -'!F14</f>
        <v>182.45603130755063</v>
      </c>
    </row>
    <row r="15" spans="1:4" ht="13.5" customHeight="1">
      <c r="A15" s="399" t="s">
        <v>342</v>
      </c>
      <c r="B15" s="298">
        <f>SUM('- 38 -'!B15,'- 38 -'!E15,'- 38 -'!H15)</f>
        <v>222072</v>
      </c>
      <c r="C15" s="270">
        <f>B15/'- 3 -'!D15</f>
        <v>0.016455995706229444</v>
      </c>
      <c r="D15" s="298">
        <f>B15/'- 7 -'!F15</f>
        <v>135.6993583868011</v>
      </c>
    </row>
    <row r="16" spans="1:4" ht="13.5" customHeight="1">
      <c r="A16" s="400" t="s">
        <v>343</v>
      </c>
      <c r="B16" s="299">
        <f>SUM('- 38 -'!B16,'- 38 -'!E16,'- 38 -'!H16)</f>
        <v>170275</v>
      </c>
      <c r="C16" s="271">
        <f>B16/'- 3 -'!D16</f>
        <v>0.015539350764966806</v>
      </c>
      <c r="D16" s="299">
        <f>B16/'- 7 -'!F16</f>
        <v>124.3791088385683</v>
      </c>
    </row>
    <row r="17" spans="1:4" ht="13.5" customHeight="1">
      <c r="A17" s="399" t="s">
        <v>344</v>
      </c>
      <c r="B17" s="298">
        <f>SUM('- 38 -'!B17,'- 38 -'!E17,'- 38 -'!H17)</f>
        <v>231044</v>
      </c>
      <c r="C17" s="270">
        <f>B17/'- 3 -'!D17</f>
        <v>0.01792531285157665</v>
      </c>
      <c r="D17" s="298">
        <f>B17/'- 7 -'!F17</f>
        <v>149.97987666342098</v>
      </c>
    </row>
    <row r="18" spans="1:4" ht="13.5" customHeight="1">
      <c r="A18" s="400" t="s">
        <v>345</v>
      </c>
      <c r="B18" s="299">
        <f>SUM('- 38 -'!B18,'- 38 -'!E18,'- 38 -'!H18)</f>
        <v>1471626</v>
      </c>
      <c r="C18" s="271">
        <f>B18/'- 3 -'!D18</f>
        <v>0.018533614958030468</v>
      </c>
      <c r="D18" s="299">
        <f>B18/'- 7 -'!F18</f>
        <v>243.7677654464138</v>
      </c>
    </row>
    <row r="19" spans="1:4" ht="13.5" customHeight="1">
      <c r="A19" s="399" t="s">
        <v>346</v>
      </c>
      <c r="B19" s="298">
        <f>SUM('- 38 -'!B19,'- 38 -'!E19,'- 38 -'!H19)</f>
        <v>430400</v>
      </c>
      <c r="C19" s="270">
        <f>B19/'- 3 -'!D19</f>
        <v>0.021980743867390337</v>
      </c>
      <c r="D19" s="298">
        <f>B19/'- 7 -'!F19</f>
        <v>141.11475409836066</v>
      </c>
    </row>
    <row r="20" spans="1:4" ht="13.5" customHeight="1">
      <c r="A20" s="400" t="s">
        <v>347</v>
      </c>
      <c r="B20" s="299">
        <f>SUM('- 38 -'!B20,'- 38 -'!E20,'- 38 -'!H20)</f>
        <v>919517</v>
      </c>
      <c r="C20" s="271">
        <f>B20/'- 3 -'!D20</f>
        <v>0.023664350339764377</v>
      </c>
      <c r="D20" s="299">
        <f>B20/'- 7 -'!F20</f>
        <v>142.0542252433184</v>
      </c>
    </row>
    <row r="21" spans="1:4" ht="13.5" customHeight="1">
      <c r="A21" s="399" t="s">
        <v>348</v>
      </c>
      <c r="B21" s="298">
        <f>SUM('- 38 -'!B21,'- 38 -'!E21,'- 38 -'!H21)</f>
        <v>284874</v>
      </c>
      <c r="C21" s="270">
        <f>B21/'- 3 -'!D21</f>
        <v>0.011395894463345994</v>
      </c>
      <c r="D21" s="298">
        <f>B21/'- 7 -'!F21</f>
        <v>86.07765523492975</v>
      </c>
    </row>
    <row r="22" spans="1:4" ht="13.5" customHeight="1">
      <c r="A22" s="400" t="s">
        <v>349</v>
      </c>
      <c r="B22" s="299">
        <f>SUM('- 38 -'!B22,'- 38 -'!E22,'- 38 -'!H22)</f>
        <v>128700</v>
      </c>
      <c r="C22" s="271">
        <f>B22/'- 3 -'!D22</f>
        <v>0.010067566119346734</v>
      </c>
      <c r="D22" s="299">
        <f>B22/'- 7 -'!F22</f>
        <v>74.63032763119745</v>
      </c>
    </row>
    <row r="23" spans="1:4" ht="13.5" customHeight="1">
      <c r="A23" s="399" t="s">
        <v>350</v>
      </c>
      <c r="B23" s="298">
        <f>SUM('- 38 -'!B23,'- 38 -'!E23,'- 38 -'!H23)</f>
        <v>234000</v>
      </c>
      <c r="C23" s="270">
        <f>B23/'- 3 -'!D23</f>
        <v>0.021432349567116912</v>
      </c>
      <c r="D23" s="298">
        <f>B23/'- 7 -'!F23</f>
        <v>177.27272727272728</v>
      </c>
    </row>
    <row r="24" spans="1:4" ht="13.5" customHeight="1">
      <c r="A24" s="400" t="s">
        <v>351</v>
      </c>
      <c r="B24" s="299">
        <f>SUM('- 38 -'!B24,'- 38 -'!E24,'- 38 -'!H24)</f>
        <v>686355</v>
      </c>
      <c r="C24" s="271">
        <f>B24/'- 3 -'!D24</f>
        <v>0.01882194177896288</v>
      </c>
      <c r="D24" s="299">
        <f>B24/'- 7 -'!F24</f>
        <v>149.1751793088459</v>
      </c>
    </row>
    <row r="25" spans="1:4" ht="13.5" customHeight="1">
      <c r="A25" s="399" t="s">
        <v>352</v>
      </c>
      <c r="B25" s="298">
        <f>SUM('- 38 -'!B25,'- 38 -'!E25,'- 38 -'!H25)</f>
        <v>2243570</v>
      </c>
      <c r="C25" s="270">
        <f>B25/'- 3 -'!D25</f>
        <v>0.019276144462492612</v>
      </c>
      <c r="D25" s="298">
        <f>B25/'- 7 -'!F25</f>
        <v>149.45674982513407</v>
      </c>
    </row>
    <row r="26" spans="1:4" ht="13.5" customHeight="1">
      <c r="A26" s="400" t="s">
        <v>353</v>
      </c>
      <c r="B26" s="299">
        <f>SUM('- 38 -'!B26,'- 38 -'!E26,'- 38 -'!H26)</f>
        <v>508408</v>
      </c>
      <c r="C26" s="271">
        <f>B26/'- 3 -'!D26</f>
        <v>0.018712719844773733</v>
      </c>
      <c r="D26" s="299">
        <f>B26/'- 7 -'!F26</f>
        <v>155.5716034271726</v>
      </c>
    </row>
    <row r="27" spans="1:4" ht="13.5" customHeight="1">
      <c r="A27" s="399" t="s">
        <v>354</v>
      </c>
      <c r="B27" s="298">
        <f>SUM('- 38 -'!B27,'- 38 -'!E27,'- 38 -'!H27)</f>
        <v>338405</v>
      </c>
      <c r="C27" s="270">
        <f>B27/'- 3 -'!D27</f>
        <v>0.0119036605677723</v>
      </c>
      <c r="D27" s="298">
        <f>B27/'- 7 -'!F27</f>
        <v>104.1887315270936</v>
      </c>
    </row>
    <row r="28" spans="1:4" ht="13.5" customHeight="1">
      <c r="A28" s="400" t="s">
        <v>355</v>
      </c>
      <c r="B28" s="299">
        <f>SUM('- 38 -'!B28,'- 38 -'!E28,'- 38 -'!H28)</f>
        <v>359051</v>
      </c>
      <c r="C28" s="271">
        <f>B28/'- 3 -'!D28</f>
        <v>0.020747334172893546</v>
      </c>
      <c r="D28" s="299">
        <f>B28/'- 7 -'!F28</f>
        <v>176.39449766642102</v>
      </c>
    </row>
    <row r="29" spans="1:4" ht="13.5" customHeight="1">
      <c r="A29" s="399" t="s">
        <v>356</v>
      </c>
      <c r="B29" s="298">
        <f>SUM('- 38 -'!B29,'- 38 -'!E29,'- 38 -'!H29)</f>
        <v>2929478</v>
      </c>
      <c r="C29" s="270">
        <f>B29/'- 3 -'!D29</f>
        <v>0.02696194887123844</v>
      </c>
      <c r="D29" s="298">
        <f>B29/'- 7 -'!F29</f>
        <v>223.55601343101344</v>
      </c>
    </row>
    <row r="30" spans="1:4" ht="13.5" customHeight="1">
      <c r="A30" s="400" t="s">
        <v>357</v>
      </c>
      <c r="B30" s="299">
        <f>SUM('- 38 -'!B30,'- 38 -'!E30,'- 38 -'!H30)</f>
        <v>148668</v>
      </c>
      <c r="C30" s="271">
        <f>B30/'- 3 -'!D30</f>
        <v>0.014499396882514587</v>
      </c>
      <c r="D30" s="299">
        <f>B30/'- 7 -'!F30</f>
        <v>116.51097178683385</v>
      </c>
    </row>
    <row r="31" spans="1:4" ht="13.5" customHeight="1">
      <c r="A31" s="399" t="s">
        <v>358</v>
      </c>
      <c r="B31" s="298">
        <f>SUM('- 38 -'!B31,'- 38 -'!E31,'- 38 -'!H31)</f>
        <v>326893</v>
      </c>
      <c r="C31" s="270">
        <f>B31/'- 3 -'!D31</f>
        <v>0.0131854014433665</v>
      </c>
      <c r="D31" s="298">
        <f>B31/'- 7 -'!F31</f>
        <v>96.06588691665686</v>
      </c>
    </row>
    <row r="32" spans="1:4" ht="13.5" customHeight="1">
      <c r="A32" s="400" t="s">
        <v>359</v>
      </c>
      <c r="B32" s="299">
        <f>SUM('- 38 -'!B32,'- 38 -'!E32,'- 38 -'!H32)</f>
        <v>304250</v>
      </c>
      <c r="C32" s="271">
        <f>B32/'- 3 -'!D32</f>
        <v>0.015437880708032712</v>
      </c>
      <c r="D32" s="299">
        <f>B32/'- 7 -'!F32</f>
        <v>132.13897937024973</v>
      </c>
    </row>
    <row r="33" spans="1:4" ht="13.5" customHeight="1">
      <c r="A33" s="399" t="s">
        <v>360</v>
      </c>
      <c r="B33" s="298">
        <f>SUM('- 38 -'!B33,'- 38 -'!E33,'- 38 -'!H33)</f>
        <v>329500</v>
      </c>
      <c r="C33" s="270">
        <f>B33/'- 3 -'!D33</f>
        <v>0.015222282279785086</v>
      </c>
      <c r="D33" s="298">
        <f>B33/'- 7 -'!F33</f>
        <v>138.64927414264676</v>
      </c>
    </row>
    <row r="34" spans="1:4" ht="13.5" customHeight="1">
      <c r="A34" s="400" t="s">
        <v>361</v>
      </c>
      <c r="B34" s="299">
        <f>SUM('- 38 -'!B34,'- 38 -'!E34,'- 38 -'!H34)</f>
        <v>382800</v>
      </c>
      <c r="C34" s="271">
        <f>B34/'- 3 -'!D34</f>
        <v>0.0213109982788641</v>
      </c>
      <c r="D34" s="299">
        <f>B34/'- 7 -'!F34</f>
        <v>173.25186693822133</v>
      </c>
    </row>
    <row r="35" spans="1:4" ht="13.5" customHeight="1">
      <c r="A35" s="399" t="s">
        <v>362</v>
      </c>
      <c r="B35" s="298">
        <f>SUM('- 38 -'!B35,'- 38 -'!E35,'- 38 -'!H35)</f>
        <v>2608325</v>
      </c>
      <c r="C35" s="270">
        <f>B35/'- 3 -'!D35</f>
        <v>0.020014522532792334</v>
      </c>
      <c r="D35" s="298">
        <f>B35/'- 7 -'!F35</f>
        <v>149.7187383405562</v>
      </c>
    </row>
    <row r="36" spans="1:4" ht="13.5" customHeight="1">
      <c r="A36" s="400" t="s">
        <v>363</v>
      </c>
      <c r="B36" s="299">
        <f>SUM('- 38 -'!B36,'- 38 -'!E36,'- 38 -'!H36)</f>
        <v>386380</v>
      </c>
      <c r="C36" s="271">
        <f>B36/'- 3 -'!D36</f>
        <v>0.023233355782182028</v>
      </c>
      <c r="D36" s="299">
        <f>B36/'- 7 -'!F36</f>
        <v>187.6086428744841</v>
      </c>
    </row>
    <row r="37" spans="1:4" ht="13.5" customHeight="1">
      <c r="A37" s="399" t="s">
        <v>364</v>
      </c>
      <c r="B37" s="298">
        <f>SUM('- 38 -'!B37,'- 38 -'!E37,'- 38 -'!H37)</f>
        <v>480702</v>
      </c>
      <c r="C37" s="270">
        <f>B37/'- 3 -'!D37</f>
        <v>0.01880960981980414</v>
      </c>
      <c r="D37" s="298">
        <f>B37/'- 7 -'!F37</f>
        <v>148.50231696014828</v>
      </c>
    </row>
    <row r="38" spans="1:4" ht="13.5" customHeight="1">
      <c r="A38" s="400" t="s">
        <v>365</v>
      </c>
      <c r="B38" s="299">
        <f>SUM('- 38 -'!B38,'- 38 -'!E38,'- 38 -'!H38)</f>
        <v>1131343</v>
      </c>
      <c r="C38" s="271">
        <f>B38/'- 3 -'!D38</f>
        <v>0.01695948511563057</v>
      </c>
      <c r="D38" s="299">
        <f>B38/'- 7 -'!F38</f>
        <v>132.05824676082642</v>
      </c>
    </row>
    <row r="39" spans="1:4" ht="13.5" customHeight="1">
      <c r="A39" s="399" t="s">
        <v>366</v>
      </c>
      <c r="B39" s="298">
        <f>SUM('- 38 -'!B39,'- 38 -'!E39,'- 38 -'!H39)</f>
        <v>532750</v>
      </c>
      <c r="C39" s="270">
        <f>B39/'- 3 -'!D39</f>
        <v>0.034708879961545626</v>
      </c>
      <c r="D39" s="298">
        <f>B39/'- 7 -'!F39</f>
        <v>302.44110133409026</v>
      </c>
    </row>
    <row r="40" spans="1:4" ht="13.5" customHeight="1">
      <c r="A40" s="400" t="s">
        <v>367</v>
      </c>
      <c r="B40" s="299">
        <f>SUM('- 38 -'!B40,'- 38 -'!E40,'- 38 -'!H40)</f>
        <v>1238437</v>
      </c>
      <c r="C40" s="271">
        <f>B40/'- 3 -'!D40</f>
        <v>0.017641308854409402</v>
      </c>
      <c r="D40" s="299">
        <f>B40/'- 7 -'!F40</f>
        <v>141.10058357202593</v>
      </c>
    </row>
    <row r="41" spans="1:4" ht="13.5" customHeight="1">
      <c r="A41" s="399" t="s">
        <v>368</v>
      </c>
      <c r="B41" s="298">
        <f>SUM('- 38 -'!B41,'- 38 -'!E41,'- 38 -'!H41)</f>
        <v>634316</v>
      </c>
      <c r="C41" s="270">
        <f>B41/'- 3 -'!D41</f>
        <v>0.015401865023382783</v>
      </c>
      <c r="D41" s="298">
        <f>B41/'- 7 -'!F41</f>
        <v>138.3163467786602</v>
      </c>
    </row>
    <row r="42" spans="1:4" ht="13.5" customHeight="1">
      <c r="A42" s="400" t="s">
        <v>369</v>
      </c>
      <c r="B42" s="299">
        <f>SUM('- 38 -'!B42,'- 38 -'!E42,'- 38 -'!H42)</f>
        <v>375764</v>
      </c>
      <c r="C42" s="271">
        <f>B42/'- 3 -'!D42</f>
        <v>0.024175205841876046</v>
      </c>
      <c r="D42" s="299">
        <f>B42/'- 7 -'!F42</f>
        <v>205.89808219178082</v>
      </c>
    </row>
    <row r="43" spans="1:4" ht="13.5" customHeight="1">
      <c r="A43" s="399" t="s">
        <v>370</v>
      </c>
      <c r="B43" s="298">
        <f>SUM('- 38 -'!B43,'- 38 -'!E43,'- 38 -'!H43)</f>
        <v>166616</v>
      </c>
      <c r="C43" s="270">
        <f>B43/'- 3 -'!D43</f>
        <v>0.01819232396959007</v>
      </c>
      <c r="D43" s="298">
        <f>B43/'- 7 -'!F43</f>
        <v>142.04262574595055</v>
      </c>
    </row>
    <row r="44" spans="1:4" ht="13.5" customHeight="1">
      <c r="A44" s="400" t="s">
        <v>371</v>
      </c>
      <c r="B44" s="299">
        <f>SUM('- 38 -'!B44,'- 38 -'!E44,'- 38 -'!H44)</f>
        <v>239298</v>
      </c>
      <c r="C44" s="271">
        <f>B44/'- 3 -'!D44</f>
        <v>0.033750976360579096</v>
      </c>
      <c r="D44" s="299">
        <f>B44/'- 7 -'!F44</f>
        <v>297.08007448789573</v>
      </c>
    </row>
    <row r="45" spans="1:4" ht="13.5" customHeight="1">
      <c r="A45" s="399" t="s">
        <v>372</v>
      </c>
      <c r="B45" s="298">
        <f>SUM('- 38 -'!B45,'- 38 -'!E45,'- 38 -'!H45)</f>
        <v>272343</v>
      </c>
      <c r="C45" s="270">
        <f>B45/'- 3 -'!D45</f>
        <v>0.025718908477901047</v>
      </c>
      <c r="D45" s="298">
        <f>B45/'- 7 -'!F45</f>
        <v>189.918410041841</v>
      </c>
    </row>
    <row r="46" spans="1:4" ht="13.5" customHeight="1">
      <c r="A46" s="400" t="s">
        <v>373</v>
      </c>
      <c r="B46" s="299">
        <f>SUM('- 38 -'!B46,'- 38 -'!E46,'- 38 -'!H46)</f>
        <v>3064200</v>
      </c>
      <c r="C46" s="271">
        <f>B46/'- 3 -'!D46</f>
        <v>0.011382429113342873</v>
      </c>
      <c r="D46" s="299">
        <f>B46/'- 7 -'!F46</f>
        <v>97.76345595507769</v>
      </c>
    </row>
    <row r="47" spans="1:4" ht="13.5" customHeight="1">
      <c r="A47" s="399" t="s">
        <v>377</v>
      </c>
      <c r="B47" s="298">
        <f>SUM('- 38 -'!B47,'- 38 -'!E47,'- 38 -'!H47)</f>
        <v>294873</v>
      </c>
      <c r="C47" s="270">
        <f>B47/'- 3 -'!D47</f>
        <v>0.05132548138797923</v>
      </c>
      <c r="D47" s="298">
        <f>B47/'- 7 -'!F47</f>
        <v>456.4597523219814</v>
      </c>
    </row>
    <row r="48" spans="1:4" ht="4.5" customHeight="1">
      <c r="A48" s="401"/>
      <c r="B48" s="300"/>
      <c r="C48" s="159"/>
      <c r="D48" s="300"/>
    </row>
    <row r="49" spans="1:4" ht="13.5" customHeight="1">
      <c r="A49" s="395" t="s">
        <v>374</v>
      </c>
      <c r="B49" s="301">
        <f>SUM(B11:B47)</f>
        <v>26376982</v>
      </c>
      <c r="C49" s="79">
        <f>B49/'- 3 -'!D49</f>
        <v>0.01805023996478522</v>
      </c>
      <c r="D49" s="301">
        <f>B49/'- 7 -'!F49</f>
        <v>148.01411132046948</v>
      </c>
    </row>
    <row r="50" spans="1:4" ht="4.5" customHeight="1">
      <c r="A50" s="401" t="s">
        <v>21</v>
      </c>
      <c r="B50" s="300"/>
      <c r="C50" s="159"/>
      <c r="D50" s="300"/>
    </row>
    <row r="51" spans="1:4" ht="13.5" customHeight="1">
      <c r="A51" s="400" t="s">
        <v>375</v>
      </c>
      <c r="B51" s="299">
        <f>SUM('- 38 -'!B51,'- 38 -'!E51,'- 38 -'!H51)</f>
        <v>15100</v>
      </c>
      <c r="C51" s="271">
        <f>B51/'- 3 -'!D51</f>
        <v>0.010329490215715328</v>
      </c>
      <c r="D51" s="299">
        <f>B51/'- 7 -'!F51</f>
        <v>106.33802816901408</v>
      </c>
    </row>
    <row r="52" spans="1:4" ht="13.5" customHeight="1">
      <c r="A52" s="399" t="s">
        <v>376</v>
      </c>
      <c r="B52" s="298">
        <f>SUM('- 38 -'!B52,'- 38 -'!E52,'- 38 -'!H52)</f>
        <v>57650</v>
      </c>
      <c r="C52" s="270">
        <f>B52/'- 3 -'!D52</f>
        <v>0.02338633288913499</v>
      </c>
      <c r="D52" s="298">
        <f>B52/'- 7 -'!F52</f>
        <v>241.2133891213389</v>
      </c>
    </row>
    <row r="53" spans="1:5" ht="49.5" customHeight="1">
      <c r="A53" s="314"/>
      <c r="B53" s="314"/>
      <c r="C53" s="314"/>
      <c r="D53" s="314"/>
      <c r="E53" s="314"/>
    </row>
    <row r="54" ht="15" customHeight="1">
      <c r="A54" s="9" t="s">
        <v>513</v>
      </c>
    </row>
    <row r="55" ht="14.25" customHeight="1">
      <c r="A55" s="549" t="s">
        <v>514</v>
      </c>
    </row>
    <row r="56" ht="14.25" customHeight="1">
      <c r="A56" s="3"/>
    </row>
    <row r="57" ht="14.25" customHeight="1">
      <c r="A57" s="3"/>
    </row>
    <row r="58" ht="14.25" customHeight="1">
      <c r="A58" s="3"/>
    </row>
    <row r="59" ht="14.25" customHeight="1"/>
    <row r="60" ht="14.25"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Roman,Bold"&amp;11&amp;A</oddHeader>
  </headerFooter>
</worksheet>
</file>

<file path=xl/worksheets/sheet36.xml><?xml version="1.0" encoding="utf-8"?>
<worksheet xmlns="http://schemas.openxmlformats.org/spreadsheetml/2006/main" xmlns:r="http://schemas.openxmlformats.org/officeDocument/2006/relationships">
  <sheetPr codeName="Sheet35">
    <pageSetUpPr fitToPage="1"/>
  </sheetPr>
  <dimension ref="A1:H58"/>
  <sheetViews>
    <sheetView showGridLines="0" showZeros="0" workbookViewId="0" topLeftCell="A1">
      <selection activeCell="A1" sqref="A1"/>
    </sheetView>
  </sheetViews>
  <sheetFormatPr defaultColWidth="14.83203125" defaultRowHeight="12"/>
  <cols>
    <col min="1" max="1" width="31.83203125" style="66" customWidth="1"/>
    <col min="2" max="2" width="16.83203125" style="66" customWidth="1"/>
    <col min="3" max="3" width="13.83203125" style="66" customWidth="1"/>
    <col min="4" max="5" width="15.83203125" style="66" customWidth="1"/>
    <col min="6" max="6" width="12.83203125" style="66" customWidth="1"/>
    <col min="7" max="7" width="16.83203125" style="66" customWidth="1"/>
    <col min="8" max="8" width="13.83203125" style="66" customWidth="1"/>
    <col min="9" max="16384" width="14.83203125" style="66" customWidth="1"/>
  </cols>
  <sheetData>
    <row r="1" ht="6.75" customHeight="1">
      <c r="A1" s="64"/>
    </row>
    <row r="2" spans="1:8" ht="15.75" customHeight="1">
      <c r="A2" s="524" t="s">
        <v>570</v>
      </c>
      <c r="B2" s="83"/>
      <c r="C2" s="83"/>
      <c r="D2" s="83"/>
      <c r="E2" s="83"/>
      <c r="F2" s="83"/>
      <c r="G2" s="83"/>
      <c r="H2" s="83"/>
    </row>
    <row r="3" ht="15.75" customHeight="1">
      <c r="A3" s="85"/>
    </row>
    <row r="4" spans="2:8" ht="15.75" customHeight="1">
      <c r="B4" s="114"/>
      <c r="C4" s="143"/>
      <c r="D4" s="143"/>
      <c r="E4" s="114"/>
      <c r="F4" s="114"/>
      <c r="G4" s="114"/>
      <c r="H4" s="114"/>
    </row>
    <row r="5" spans="2:8" ht="15.75" customHeight="1">
      <c r="B5" s="42"/>
      <c r="C5" s="114"/>
      <c r="D5" s="114"/>
      <c r="E5" s="114"/>
      <c r="F5" s="114"/>
      <c r="G5" s="114"/>
      <c r="H5" s="114"/>
    </row>
    <row r="6" spans="2:8" ht="15.75" customHeight="1">
      <c r="B6" s="124" t="s">
        <v>140</v>
      </c>
      <c r="C6" s="101"/>
      <c r="D6" s="101"/>
      <c r="E6" s="101"/>
      <c r="F6" s="101"/>
      <c r="G6" s="101"/>
      <c r="H6" s="102"/>
    </row>
    <row r="7" spans="2:8" ht="15.75" customHeight="1">
      <c r="B7" s="52" t="s">
        <v>153</v>
      </c>
      <c r="C7" s="50"/>
      <c r="D7" s="50"/>
      <c r="E7" s="115" t="s">
        <v>75</v>
      </c>
      <c r="F7" s="115" t="s">
        <v>21</v>
      </c>
      <c r="G7" s="115" t="s">
        <v>139</v>
      </c>
      <c r="H7" s="115" t="s">
        <v>21</v>
      </c>
    </row>
    <row r="8" spans="1:8" ht="15.75" customHeight="1">
      <c r="A8" s="34"/>
      <c r="B8" s="139"/>
      <c r="C8" s="105"/>
      <c r="D8" s="105"/>
      <c r="E8" s="117" t="s">
        <v>174</v>
      </c>
      <c r="F8" s="117" t="s">
        <v>175</v>
      </c>
      <c r="G8" s="117" t="s">
        <v>176</v>
      </c>
      <c r="H8" s="117" t="s">
        <v>21</v>
      </c>
    </row>
    <row r="9" spans="1:8" ht="15.75" customHeight="1">
      <c r="A9" s="448" t="s">
        <v>118</v>
      </c>
      <c r="B9" s="119" t="s">
        <v>167</v>
      </c>
      <c r="C9" s="119" t="s">
        <v>147</v>
      </c>
      <c r="D9" s="119" t="s">
        <v>148</v>
      </c>
      <c r="E9" s="119" t="s">
        <v>170</v>
      </c>
      <c r="F9" s="119" t="s">
        <v>192</v>
      </c>
      <c r="G9" s="119" t="s">
        <v>193</v>
      </c>
      <c r="H9" s="119" t="s">
        <v>75</v>
      </c>
    </row>
    <row r="10" spans="1:8" ht="4.5" customHeight="1">
      <c r="A10" s="61"/>
      <c r="B10" s="120"/>
      <c r="C10" s="120"/>
      <c r="D10" s="120"/>
      <c r="E10" s="120"/>
      <c r="F10" s="120"/>
      <c r="G10" s="120"/>
      <c r="H10" s="120"/>
    </row>
    <row r="11" spans="1:8" ht="13.5" customHeight="1">
      <c r="A11" s="399" t="s">
        <v>339</v>
      </c>
      <c r="B11" s="270">
        <f>'- 42 -'!G11</f>
        <v>0.591526247085994</v>
      </c>
      <c r="C11" s="270">
        <f>'- 43 -'!C11</f>
        <v>0</v>
      </c>
      <c r="D11" s="270">
        <f>'- 43 -'!E11</f>
        <v>0.39320422602102156</v>
      </c>
      <c r="E11" s="270">
        <f>'- 43 -'!G11</f>
        <v>0.003901172115642954</v>
      </c>
      <c r="F11" s="270">
        <f>'- 43 -'!I11</f>
        <v>0</v>
      </c>
      <c r="G11" s="270">
        <f>'- 44 -'!C11</f>
        <v>0.004740772201400894</v>
      </c>
      <c r="H11" s="270">
        <f>'- 44 -'!E11</f>
        <v>0.006627582575940556</v>
      </c>
    </row>
    <row r="12" spans="1:8" ht="13.5" customHeight="1">
      <c r="A12" s="400" t="s">
        <v>340</v>
      </c>
      <c r="B12" s="271">
        <f>'- 42 -'!G12</f>
        <v>0.5950067892928633</v>
      </c>
      <c r="C12" s="271">
        <f>'- 43 -'!C12</f>
        <v>0</v>
      </c>
      <c r="D12" s="271">
        <f>'- 43 -'!E12</f>
        <v>0.37845640919821905</v>
      </c>
      <c r="E12" s="271">
        <f>'- 43 -'!G12</f>
        <v>0.0097541516015525</v>
      </c>
      <c r="F12" s="271">
        <f>'- 43 -'!I12</f>
        <v>0.009837772669241048</v>
      </c>
      <c r="G12" s="271">
        <f>'- 44 -'!C12</f>
        <v>0.0029605793070814007</v>
      </c>
      <c r="H12" s="271">
        <f>'- 44 -'!E12</f>
        <v>0.003984297931042624</v>
      </c>
    </row>
    <row r="13" spans="1:8" ht="13.5" customHeight="1">
      <c r="A13" s="399" t="s">
        <v>341</v>
      </c>
      <c r="B13" s="270">
        <f>'- 42 -'!G13</f>
        <v>0.5726008381404339</v>
      </c>
      <c r="C13" s="270">
        <f>'- 43 -'!C13</f>
        <v>0.0003046682848386166</v>
      </c>
      <c r="D13" s="270">
        <f>'- 43 -'!E13</f>
        <v>0.4064073152671093</v>
      </c>
      <c r="E13" s="270">
        <f>'- 43 -'!G13</f>
        <v>0.0036802314671896467</v>
      </c>
      <c r="F13" s="270">
        <f>'- 43 -'!I13</f>
        <v>0.004911010631107237</v>
      </c>
      <c r="G13" s="270">
        <f>'- 44 -'!C13</f>
        <v>0.010566541772846591</v>
      </c>
      <c r="H13" s="270">
        <f>'- 44 -'!E13</f>
        <v>0.001529394436474645</v>
      </c>
    </row>
    <row r="14" spans="1:8" ht="13.5" customHeight="1">
      <c r="A14" s="400" t="s">
        <v>378</v>
      </c>
      <c r="B14" s="271">
        <f>'- 42 -'!G14</f>
        <v>0.6368187843897304</v>
      </c>
      <c r="C14" s="271">
        <f>'- 43 -'!C14</f>
        <v>0.0024108706478963063</v>
      </c>
      <c r="D14" s="271">
        <f>'- 43 -'!E14</f>
        <v>0.3461076975563844</v>
      </c>
      <c r="E14" s="271">
        <f>'- 43 -'!G14</f>
        <v>0.011983902241659673</v>
      </c>
      <c r="F14" s="271">
        <f>'- 43 -'!I14</f>
        <v>0</v>
      </c>
      <c r="G14" s="271">
        <f>'- 44 -'!C14</f>
        <v>0.001473309840381076</v>
      </c>
      <c r="H14" s="271">
        <f>'- 44 -'!E14</f>
        <v>0.0012054353239481532</v>
      </c>
    </row>
    <row r="15" spans="1:8" ht="13.5" customHeight="1">
      <c r="A15" s="399" t="s">
        <v>342</v>
      </c>
      <c r="B15" s="270">
        <f>'- 42 -'!G15</f>
        <v>0.5351376268492799</v>
      </c>
      <c r="C15" s="270">
        <f>'- 43 -'!C15</f>
        <v>0</v>
      </c>
      <c r="D15" s="270">
        <f>'- 43 -'!E15</f>
        <v>0.4491867076509627</v>
      </c>
      <c r="E15" s="270">
        <f>'- 43 -'!G15</f>
        <v>0.0025637770677173367</v>
      </c>
      <c r="F15" s="270">
        <f>'- 43 -'!I15</f>
        <v>0.008790092803602297</v>
      </c>
      <c r="G15" s="270">
        <f>'- 44 -'!C15</f>
        <v>0.004175294081711091</v>
      </c>
      <c r="H15" s="270">
        <f>'- 44 -'!E15</f>
        <v>0.00014650154672670495</v>
      </c>
    </row>
    <row r="16" spans="1:8" ht="13.5" customHeight="1">
      <c r="A16" s="400" t="s">
        <v>343</v>
      </c>
      <c r="B16" s="271">
        <f>'- 42 -'!G16</f>
        <v>0.594959690383844</v>
      </c>
      <c r="C16" s="271">
        <f>'- 43 -'!C16</f>
        <v>0</v>
      </c>
      <c r="D16" s="271">
        <f>'- 43 -'!E16</f>
        <v>0.30013101100802386</v>
      </c>
      <c r="E16" s="271">
        <f>'- 43 -'!G16</f>
        <v>0.01788297011855944</v>
      </c>
      <c r="F16" s="271">
        <f>'- 43 -'!I16</f>
        <v>0</v>
      </c>
      <c r="G16" s="271">
        <f>'- 44 -'!C16</f>
        <v>0.08218247507158097</v>
      </c>
      <c r="H16" s="271">
        <f>'- 44 -'!E16</f>
        <v>0.004843853417991739</v>
      </c>
    </row>
    <row r="17" spans="1:8" ht="13.5" customHeight="1">
      <c r="A17" s="399" t="s">
        <v>344</v>
      </c>
      <c r="B17" s="270">
        <f>'- 42 -'!G17</f>
        <v>0.5279510029134896</v>
      </c>
      <c r="C17" s="270">
        <f>'- 43 -'!C17</f>
        <v>0</v>
      </c>
      <c r="D17" s="270">
        <f>'- 43 -'!E17</f>
        <v>0.4053577742525314</v>
      </c>
      <c r="E17" s="270">
        <f>'- 43 -'!G17</f>
        <v>0.0019326378322681887</v>
      </c>
      <c r="F17" s="270">
        <f>'- 43 -'!I17</f>
        <v>0.06128135866570075</v>
      </c>
      <c r="G17" s="270">
        <f>'- 44 -'!C17</f>
        <v>0.0019554642633579705</v>
      </c>
      <c r="H17" s="270">
        <f>'- 44 -'!E17</f>
        <v>0.001521762072652117</v>
      </c>
    </row>
    <row r="18" spans="1:8" ht="13.5" customHeight="1">
      <c r="A18" s="400" t="s">
        <v>345</v>
      </c>
      <c r="B18" s="271">
        <f>'- 42 -'!G18</f>
        <v>0.4591185115668911</v>
      </c>
      <c r="C18" s="271">
        <f>'- 43 -'!C18</f>
        <v>0.16808077869434618</v>
      </c>
      <c r="D18" s="271">
        <f>'- 43 -'!E18</f>
        <v>0.044080087465517434</v>
      </c>
      <c r="E18" s="271">
        <f>'- 43 -'!G18</f>
        <v>0</v>
      </c>
      <c r="F18" s="271">
        <f>'- 43 -'!I18</f>
        <v>0.2861138521189771</v>
      </c>
      <c r="G18" s="271">
        <f>'- 44 -'!C18</f>
        <v>0.0412557297784047</v>
      </c>
      <c r="H18" s="271">
        <f>'- 44 -'!E18</f>
        <v>0.0013510403758635178</v>
      </c>
    </row>
    <row r="19" spans="1:8" ht="13.5" customHeight="1">
      <c r="A19" s="399" t="s">
        <v>346</v>
      </c>
      <c r="B19" s="270">
        <f>'- 42 -'!G19</f>
        <v>0.6517627935217091</v>
      </c>
      <c r="C19" s="270">
        <f>'- 43 -'!C19</f>
        <v>0</v>
      </c>
      <c r="D19" s="270">
        <f>'- 43 -'!E19</f>
        <v>0.33599995524662407</v>
      </c>
      <c r="E19" s="270">
        <f>'- 43 -'!G19</f>
        <v>0.007242454810578339</v>
      </c>
      <c r="F19" s="270">
        <f>'- 43 -'!I19</f>
        <v>0</v>
      </c>
      <c r="G19" s="270">
        <f>'- 44 -'!C19</f>
        <v>0</v>
      </c>
      <c r="H19" s="270">
        <f>'- 44 -'!E19</f>
        <v>0.00499479642108851</v>
      </c>
    </row>
    <row r="20" spans="1:8" ht="13.5" customHeight="1">
      <c r="A20" s="400" t="s">
        <v>347</v>
      </c>
      <c r="B20" s="271">
        <f>'- 42 -'!G20</f>
        <v>0.6826049084919138</v>
      </c>
      <c r="C20" s="271">
        <f>'- 43 -'!C20</f>
        <v>0</v>
      </c>
      <c r="D20" s="271">
        <f>'- 43 -'!E20</f>
        <v>0.2982212673879334</v>
      </c>
      <c r="E20" s="271">
        <f>'- 43 -'!G20</f>
        <v>0.0077166364351883366</v>
      </c>
      <c r="F20" s="271">
        <f>'- 43 -'!I20</f>
        <v>0</v>
      </c>
      <c r="G20" s="271">
        <f>'- 44 -'!C20</f>
        <v>0.009050656263363053</v>
      </c>
      <c r="H20" s="271">
        <f>'- 44 -'!E20</f>
        <v>0.0024065314216013822</v>
      </c>
    </row>
    <row r="21" spans="1:8" ht="13.5" customHeight="1">
      <c r="A21" s="399" t="s">
        <v>348</v>
      </c>
      <c r="B21" s="270">
        <f>'- 42 -'!G21</f>
        <v>0.6029279637652619</v>
      </c>
      <c r="C21" s="270">
        <f>'- 43 -'!C21</f>
        <v>0</v>
      </c>
      <c r="D21" s="270">
        <f>'- 43 -'!E21</f>
        <v>0.3840094525403702</v>
      </c>
      <c r="E21" s="270">
        <f>'- 43 -'!G21</f>
        <v>0.0015754233950374162</v>
      </c>
      <c r="F21" s="270">
        <f>'- 43 -'!I21</f>
        <v>0</v>
      </c>
      <c r="G21" s="270">
        <f>'- 44 -'!C21</f>
        <v>0.009183103584088224</v>
      </c>
      <c r="H21" s="270">
        <f>'- 44 -'!E21</f>
        <v>0.0023040567152422214</v>
      </c>
    </row>
    <row r="22" spans="1:8" ht="13.5" customHeight="1">
      <c r="A22" s="400" t="s">
        <v>349</v>
      </c>
      <c r="B22" s="271">
        <f>'- 42 -'!G22</f>
        <v>0.7002990980206534</v>
      </c>
      <c r="C22" s="271">
        <f>'- 43 -'!C22</f>
        <v>0</v>
      </c>
      <c r="D22" s="271">
        <f>'- 43 -'!E22</f>
        <v>0.2789894616778625</v>
      </c>
      <c r="E22" s="271">
        <f>'- 43 -'!G22</f>
        <v>0.001551418749174839</v>
      </c>
      <c r="F22" s="271">
        <f>'- 43 -'!I22</f>
        <v>0.013187059367986132</v>
      </c>
      <c r="G22" s="271">
        <f>'- 44 -'!C22</f>
        <v>0</v>
      </c>
      <c r="H22" s="271">
        <f>'- 44 -'!E22</f>
        <v>0.005972962184323131</v>
      </c>
    </row>
    <row r="23" spans="1:8" ht="13.5" customHeight="1">
      <c r="A23" s="399" t="s">
        <v>350</v>
      </c>
      <c r="B23" s="270">
        <f>'- 42 -'!G23</f>
        <v>0.6785967093783398</v>
      </c>
      <c r="C23" s="270">
        <f>'- 43 -'!C23</f>
        <v>0</v>
      </c>
      <c r="D23" s="270">
        <f>'- 43 -'!E23</f>
        <v>0.2834642517591053</v>
      </c>
      <c r="E23" s="270">
        <f>'- 43 -'!G23</f>
        <v>0.006807243815051723</v>
      </c>
      <c r="F23" s="270">
        <f>'- 43 -'!I23</f>
        <v>0.027228975260206893</v>
      </c>
      <c r="G23" s="270">
        <f>'- 44 -'!C23</f>
        <v>0.0020875547699491953</v>
      </c>
      <c r="H23" s="270">
        <f>'- 44 -'!E23</f>
        <v>0.0018152650173471263</v>
      </c>
    </row>
    <row r="24" spans="1:8" ht="13.5" customHeight="1">
      <c r="A24" s="400" t="s">
        <v>351</v>
      </c>
      <c r="B24" s="271">
        <f>'- 42 -'!G24</f>
        <v>0.5688510212676123</v>
      </c>
      <c r="C24" s="271">
        <f>'- 43 -'!C24</f>
        <v>0.00012007336264142186</v>
      </c>
      <c r="D24" s="271">
        <f>'- 43 -'!E24</f>
        <v>0.4076200575347891</v>
      </c>
      <c r="E24" s="271">
        <f>'- 43 -'!G24</f>
        <v>0.00627110425795426</v>
      </c>
      <c r="F24" s="271">
        <f>'- 43 -'!I24</f>
        <v>0.004202567692449765</v>
      </c>
      <c r="G24" s="271">
        <f>'- 44 -'!C24</f>
        <v>0.01109314134403136</v>
      </c>
      <c r="H24" s="271">
        <f>'- 44 -'!E24</f>
        <v>0.0018420345405218126</v>
      </c>
    </row>
    <row r="25" spans="1:8" ht="13.5" customHeight="1">
      <c r="A25" s="399" t="s">
        <v>352</v>
      </c>
      <c r="B25" s="270">
        <f>'- 42 -'!G25</f>
        <v>0.5525850502285498</v>
      </c>
      <c r="C25" s="270">
        <f>'- 43 -'!C25</f>
        <v>0.00016945804166356416</v>
      </c>
      <c r="D25" s="270">
        <f>'- 43 -'!E25</f>
        <v>0.4301641211300994</v>
      </c>
      <c r="E25" s="270">
        <f>'- 43 -'!G25</f>
        <v>0.003050244749944155</v>
      </c>
      <c r="F25" s="270">
        <f>'- 43 -'!I25</f>
        <v>0</v>
      </c>
      <c r="G25" s="270">
        <f>'- 44 -'!C25</f>
        <v>0.008472902083178208</v>
      </c>
      <c r="H25" s="270">
        <f>'- 44 -'!E25</f>
        <v>0.005558223766564905</v>
      </c>
    </row>
    <row r="26" spans="1:8" ht="13.5" customHeight="1">
      <c r="A26" s="400" t="s">
        <v>353</v>
      </c>
      <c r="B26" s="271">
        <f>'- 42 -'!G26</f>
        <v>0.6131027370552778</v>
      </c>
      <c r="C26" s="271">
        <f>'- 43 -'!C26</f>
        <v>0.01838650139180056</v>
      </c>
      <c r="D26" s="271">
        <f>'- 43 -'!E26</f>
        <v>0.34649361872848156</v>
      </c>
      <c r="E26" s="271">
        <f>'- 43 -'!G26</f>
        <v>0.010315979171053844</v>
      </c>
      <c r="F26" s="271">
        <f>'- 43 -'!I26</f>
        <v>0.001567445598428676</v>
      </c>
      <c r="G26" s="271">
        <f>'- 44 -'!C26</f>
        <v>0.008493368010090267</v>
      </c>
      <c r="H26" s="271">
        <f>'- 44 -'!E26</f>
        <v>0.001640350044867219</v>
      </c>
    </row>
    <row r="27" spans="1:8" ht="13.5" customHeight="1">
      <c r="A27" s="399" t="s">
        <v>354</v>
      </c>
      <c r="B27" s="270">
        <f>'- 42 -'!G27</f>
        <v>0.686860484899025</v>
      </c>
      <c r="C27" s="270">
        <f>'- 43 -'!C27</f>
        <v>0.0006807375409550702</v>
      </c>
      <c r="D27" s="270">
        <f>'- 43 -'!E27</f>
        <v>0.29237677384020266</v>
      </c>
      <c r="E27" s="270">
        <f>'- 43 -'!G27</f>
        <v>0.004256808395636356</v>
      </c>
      <c r="F27" s="270">
        <f>'- 43 -'!I27</f>
        <v>0.011785378616018012</v>
      </c>
      <c r="G27" s="270">
        <f>'- 44 -'!C27</f>
        <v>0.0005017405069302951</v>
      </c>
      <c r="H27" s="270">
        <f>'- 44 -'!E27</f>
        <v>0.003538076201232631</v>
      </c>
    </row>
    <row r="28" spans="1:8" ht="13.5" customHeight="1">
      <c r="A28" s="400" t="s">
        <v>355</v>
      </c>
      <c r="B28" s="271">
        <f>'- 42 -'!G28</f>
        <v>0.579042537457005</v>
      </c>
      <c r="C28" s="271">
        <f>'- 43 -'!C28</f>
        <v>0</v>
      </c>
      <c r="D28" s="271">
        <f>'- 43 -'!E28</f>
        <v>0.3559434321337372</v>
      </c>
      <c r="E28" s="271">
        <f>'- 43 -'!G28</f>
        <v>0.0004916481562111345</v>
      </c>
      <c r="F28" s="271">
        <f>'- 43 -'!I28</f>
        <v>0.06057163814063584</v>
      </c>
      <c r="G28" s="271">
        <f>'- 44 -'!C28</f>
        <v>0.0010242669921065304</v>
      </c>
      <c r="H28" s="271">
        <f>'- 44 -'!E28</f>
        <v>0.002926477120304372</v>
      </c>
    </row>
    <row r="29" spans="1:8" ht="13.5" customHeight="1">
      <c r="A29" s="399" t="s">
        <v>356</v>
      </c>
      <c r="B29" s="270">
        <f>'- 42 -'!G29</f>
        <v>0.4475589598941892</v>
      </c>
      <c r="C29" s="270">
        <f>'- 43 -'!C29</f>
        <v>7.121327272264872E-05</v>
      </c>
      <c r="D29" s="270">
        <f>'- 43 -'!E29</f>
        <v>0.5306607276933614</v>
      </c>
      <c r="E29" s="270">
        <f>'- 43 -'!G29</f>
        <v>0.007567923508826783</v>
      </c>
      <c r="F29" s="270">
        <f>'- 43 -'!I29</f>
        <v>0</v>
      </c>
      <c r="G29" s="270">
        <f>'- 44 -'!C29</f>
        <v>0.013117484835511894</v>
      </c>
      <c r="H29" s="270">
        <f>'- 44 -'!E29</f>
        <v>0.0010236907953880753</v>
      </c>
    </row>
    <row r="30" spans="1:8" ht="13.5" customHeight="1">
      <c r="A30" s="400" t="s">
        <v>357</v>
      </c>
      <c r="B30" s="271">
        <f>'- 42 -'!G30</f>
        <v>0.6458420608607963</v>
      </c>
      <c r="C30" s="271">
        <f>'- 43 -'!C30</f>
        <v>0</v>
      </c>
      <c r="D30" s="271">
        <f>'- 43 -'!E30</f>
        <v>0.3493227438688757</v>
      </c>
      <c r="E30" s="271">
        <f>'- 43 -'!G30</f>
        <v>0.002949469114900099</v>
      </c>
      <c r="F30" s="271">
        <f>'- 43 -'!I30</f>
        <v>0</v>
      </c>
      <c r="G30" s="271">
        <f>'- 44 -'!C30</f>
        <v>0.0009186871013623259</v>
      </c>
      <c r="H30" s="271">
        <f>'- 44 -'!E30</f>
        <v>0.0009670390540656062</v>
      </c>
    </row>
    <row r="31" spans="1:8" ht="13.5" customHeight="1">
      <c r="A31" s="399" t="s">
        <v>358</v>
      </c>
      <c r="B31" s="270">
        <f>'- 42 -'!G31</f>
        <v>0.5921957454152226</v>
      </c>
      <c r="C31" s="270">
        <f>'- 43 -'!C31</f>
        <v>0.0005937292689530257</v>
      </c>
      <c r="D31" s="270">
        <f>'- 43 -'!E31</f>
        <v>0.3874591316353204</v>
      </c>
      <c r="E31" s="270">
        <f>'- 43 -'!G31</f>
        <v>0.0009895487815883763</v>
      </c>
      <c r="F31" s="270">
        <f>'- 43 -'!I31</f>
        <v>0.016822329287002395</v>
      </c>
      <c r="G31" s="270">
        <f>'- 44 -'!C31</f>
        <v>0.00043540146389888553</v>
      </c>
      <c r="H31" s="270">
        <f>'- 44 -'!E31</f>
        <v>0.0015041141480143319</v>
      </c>
    </row>
    <row r="32" spans="1:8" ht="13.5" customHeight="1">
      <c r="A32" s="400" t="s">
        <v>359</v>
      </c>
      <c r="B32" s="271">
        <f>'- 42 -'!G32</f>
        <v>0.5763145868735119</v>
      </c>
      <c r="C32" s="271">
        <f>'- 43 -'!C32</f>
        <v>0</v>
      </c>
      <c r="D32" s="271">
        <f>'- 43 -'!E32</f>
        <v>0.41592105279079344</v>
      </c>
      <c r="E32" s="271">
        <f>'- 43 -'!G32</f>
        <v>0.004537613183198166</v>
      </c>
      <c r="F32" s="271">
        <f>'- 43 -'!I32</f>
        <v>0</v>
      </c>
      <c r="G32" s="271">
        <f>'- 44 -'!C32</f>
        <v>0.0003529254698043018</v>
      </c>
      <c r="H32" s="271">
        <f>'- 44 -'!E32</f>
        <v>0.002873821682692172</v>
      </c>
    </row>
    <row r="33" spans="1:8" ht="13.5" customHeight="1">
      <c r="A33" s="399" t="s">
        <v>360</v>
      </c>
      <c r="B33" s="270">
        <f>'- 42 -'!G33</f>
        <v>0.6081646086070067</v>
      </c>
      <c r="C33" s="270">
        <f>'- 43 -'!C33</f>
        <v>0</v>
      </c>
      <c r="D33" s="270">
        <f>'- 43 -'!E33</f>
        <v>0.3823418707208521</v>
      </c>
      <c r="E33" s="270">
        <f>'- 43 -'!G33</f>
        <v>0.0013562172388773234</v>
      </c>
      <c r="F33" s="270">
        <f>'- 43 -'!I33</f>
        <v>0.004520724129591078</v>
      </c>
      <c r="G33" s="270">
        <f>'- 44 -'!C33</f>
        <v>0.0015822534453568773</v>
      </c>
      <c r="H33" s="270">
        <f>'- 44 -'!E33</f>
        <v>0.002034325858315985</v>
      </c>
    </row>
    <row r="34" spans="1:8" ht="13.5" customHeight="1">
      <c r="A34" s="400" t="s">
        <v>361</v>
      </c>
      <c r="B34" s="271">
        <f>'- 42 -'!G34</f>
        <v>0.5665555797323497</v>
      </c>
      <c r="C34" s="271">
        <f>'- 43 -'!C34</f>
        <v>0.0011051409411623491</v>
      </c>
      <c r="D34" s="271">
        <f>'- 43 -'!E34</f>
        <v>0.40196905446732073</v>
      </c>
      <c r="E34" s="271">
        <f>'- 43 -'!G34</f>
        <v>0.019961277765013722</v>
      </c>
      <c r="F34" s="271">
        <f>'- 43 -'!I34</f>
        <v>0</v>
      </c>
      <c r="G34" s="271">
        <f>'- 44 -'!C34</f>
        <v>0.00622897621382415</v>
      </c>
      <c r="H34" s="271">
        <f>'- 44 -'!E34</f>
        <v>0.004179970880329364</v>
      </c>
    </row>
    <row r="35" spans="1:8" ht="13.5" customHeight="1">
      <c r="A35" s="399" t="s">
        <v>362</v>
      </c>
      <c r="B35" s="270">
        <f>'- 42 -'!G35</f>
        <v>0.5828424956662064</v>
      </c>
      <c r="C35" s="270">
        <f>'- 43 -'!C35</f>
        <v>9.051719602317225E-05</v>
      </c>
      <c r="D35" s="270">
        <f>'- 43 -'!E35</f>
        <v>0.40895815499402793</v>
      </c>
      <c r="E35" s="270">
        <f>'- 43 -'!G35</f>
        <v>0.00241379189395126</v>
      </c>
      <c r="F35" s="270">
        <f>'- 43 -'!I35</f>
        <v>0</v>
      </c>
      <c r="G35" s="270">
        <f>'- 44 -'!C35</f>
        <v>0.004186420316071716</v>
      </c>
      <c r="H35" s="270">
        <f>'- 44 -'!E35</f>
        <v>0.0015086199337195376</v>
      </c>
    </row>
    <row r="36" spans="1:8" ht="13.5" customHeight="1">
      <c r="A36" s="400" t="s">
        <v>363</v>
      </c>
      <c r="B36" s="271">
        <f>'- 42 -'!G36</f>
        <v>0.5601686279627037</v>
      </c>
      <c r="C36" s="271">
        <f>'- 43 -'!C36</f>
        <v>0.0010261216161712022</v>
      </c>
      <c r="D36" s="271">
        <f>'- 43 -'!E36</f>
        <v>0.38103401029680417</v>
      </c>
      <c r="E36" s="271">
        <f>'- 43 -'!G36</f>
        <v>0.004448504116349142</v>
      </c>
      <c r="F36" s="271">
        <f>'- 43 -'!I36</f>
        <v>0.04952667916202045</v>
      </c>
      <c r="G36" s="271">
        <f>'- 44 -'!C36</f>
        <v>0.0006524472703978742</v>
      </c>
      <c r="H36" s="271">
        <f>'- 44 -'!E36</f>
        <v>0.003143609575553394</v>
      </c>
    </row>
    <row r="37" spans="1:8" ht="13.5" customHeight="1">
      <c r="A37" s="399" t="s">
        <v>364</v>
      </c>
      <c r="B37" s="270">
        <f>'- 42 -'!G37</f>
        <v>0.6615432589238864</v>
      </c>
      <c r="C37" s="270">
        <f>'- 43 -'!C37</f>
        <v>0.0005621936044855554</v>
      </c>
      <c r="D37" s="270">
        <f>'- 43 -'!E37</f>
        <v>0.3300401031437866</v>
      </c>
      <c r="E37" s="270">
        <f>'- 43 -'!G37</f>
        <v>0.0028109680224277767</v>
      </c>
      <c r="F37" s="270">
        <f>'- 43 -'!I37</f>
        <v>0</v>
      </c>
      <c r="G37" s="270">
        <f>'- 44 -'!C37</f>
        <v>0.00038603960841341467</v>
      </c>
      <c r="H37" s="270">
        <f>'- 44 -'!E37</f>
        <v>0.004657436697000135</v>
      </c>
    </row>
    <row r="38" spans="1:8" ht="13.5" customHeight="1">
      <c r="A38" s="400" t="s">
        <v>365</v>
      </c>
      <c r="B38" s="271">
        <f>'- 42 -'!G38</f>
        <v>0.577289813782778</v>
      </c>
      <c r="C38" s="271">
        <f>'- 43 -'!C38</f>
        <v>0.00014574694031626358</v>
      </c>
      <c r="D38" s="271">
        <f>'- 43 -'!E38</f>
        <v>0.39865653385355276</v>
      </c>
      <c r="E38" s="271">
        <f>'- 43 -'!G38</f>
        <v>0.012789294012752129</v>
      </c>
      <c r="F38" s="271">
        <f>'- 43 -'!I38</f>
        <v>0.001311722462846372</v>
      </c>
      <c r="G38" s="271">
        <f>'- 44 -'!C38</f>
        <v>0.008932407305856878</v>
      </c>
      <c r="H38" s="271">
        <f>'- 44 -'!E38</f>
        <v>0.0008744816418975814</v>
      </c>
    </row>
    <row r="39" spans="1:8" ht="13.5" customHeight="1">
      <c r="A39" s="399" t="s">
        <v>366</v>
      </c>
      <c r="B39" s="270">
        <f>'- 42 -'!G39</f>
        <v>0.5655361292859025</v>
      </c>
      <c r="C39" s="270">
        <f>'- 43 -'!C39</f>
        <v>0</v>
      </c>
      <c r="D39" s="270">
        <f>'- 43 -'!E39</f>
        <v>0.42929495616410246</v>
      </c>
      <c r="E39" s="270">
        <f>'- 43 -'!G39</f>
        <v>0.003242731838139948</v>
      </c>
      <c r="F39" s="270">
        <f>'- 43 -'!I39</f>
        <v>0</v>
      </c>
      <c r="G39" s="270">
        <f>'- 44 -'!C39</f>
        <v>0</v>
      </c>
      <c r="H39" s="270">
        <f>'- 44 -'!E39</f>
        <v>0.0019261827118551293</v>
      </c>
    </row>
    <row r="40" spans="1:8" ht="13.5" customHeight="1">
      <c r="A40" s="400" t="s">
        <v>367</v>
      </c>
      <c r="B40" s="271">
        <f>'- 42 -'!G40</f>
        <v>0.4870455047386361</v>
      </c>
      <c r="C40" s="271">
        <f>'- 43 -'!C40</f>
        <v>0.00013367792218354864</v>
      </c>
      <c r="D40" s="271">
        <f>'- 43 -'!E40</f>
        <v>0.47355887988314016</v>
      </c>
      <c r="E40" s="271">
        <f>'- 43 -'!G40</f>
        <v>0.010694233774683893</v>
      </c>
      <c r="F40" s="271">
        <f>'- 43 -'!I40</f>
        <v>0.0011257088183877781</v>
      </c>
      <c r="G40" s="271">
        <f>'- 44 -'!C40</f>
        <v>0.02115209684022681</v>
      </c>
      <c r="H40" s="271">
        <f>'- 44 -'!E40</f>
        <v>0.00628989802274171</v>
      </c>
    </row>
    <row r="41" spans="1:8" ht="13.5" customHeight="1">
      <c r="A41" s="399" t="s">
        <v>368</v>
      </c>
      <c r="B41" s="270">
        <f>'- 42 -'!G41</f>
        <v>0.5535246186732466</v>
      </c>
      <c r="C41" s="270">
        <f>'- 43 -'!C41</f>
        <v>0</v>
      </c>
      <c r="D41" s="270">
        <f>'- 43 -'!E41</f>
        <v>0.4369302193224987</v>
      </c>
      <c r="E41" s="270">
        <f>'- 43 -'!G41</f>
        <v>0.003515878957127185</v>
      </c>
      <c r="F41" s="270">
        <f>'- 43 -'!I41</f>
        <v>0</v>
      </c>
      <c r="G41" s="270">
        <f>'- 44 -'!C41</f>
        <v>0.004018330888922085</v>
      </c>
      <c r="H41" s="270">
        <f>'- 44 -'!E41</f>
        <v>0.0020109521582053974</v>
      </c>
    </row>
    <row r="42" spans="1:8" ht="13.5" customHeight="1">
      <c r="A42" s="400" t="s">
        <v>369</v>
      </c>
      <c r="B42" s="271">
        <f>'- 42 -'!G42</f>
        <v>0.6265162290844155</v>
      </c>
      <c r="C42" s="271">
        <f>'- 43 -'!C42</f>
        <v>0.0013264631513342584</v>
      </c>
      <c r="D42" s="271">
        <f>'- 43 -'!E42</f>
        <v>0.32171921927839253</v>
      </c>
      <c r="E42" s="271">
        <f>'- 43 -'!G42</f>
        <v>0.003279183518996522</v>
      </c>
      <c r="F42" s="271">
        <f>'- 43 -'!I42</f>
        <v>0.023361451148124344</v>
      </c>
      <c r="G42" s="271">
        <f>'- 44 -'!C42</f>
        <v>0.01666409384079584</v>
      </c>
      <c r="H42" s="271">
        <f>'- 44 -'!E42</f>
        <v>0.007133359977940982</v>
      </c>
    </row>
    <row r="43" spans="1:8" ht="13.5" customHeight="1">
      <c r="A43" s="399" t="s">
        <v>370</v>
      </c>
      <c r="B43" s="270">
        <f>'- 42 -'!G43</f>
        <v>0.5812043257077991</v>
      </c>
      <c r="C43" s="270">
        <f>'- 43 -'!C43</f>
        <v>0</v>
      </c>
      <c r="D43" s="270">
        <f>'- 43 -'!E43</f>
        <v>0.4138662938158837</v>
      </c>
      <c r="E43" s="270">
        <f>'- 43 -'!G43</f>
        <v>0.002780127817445687</v>
      </c>
      <c r="F43" s="270">
        <f>'- 43 -'!I43</f>
        <v>0</v>
      </c>
      <c r="G43" s="270">
        <f>'- 44 -'!C43</f>
        <v>0.0004384047712125891</v>
      </c>
      <c r="H43" s="270">
        <f>'- 44 -'!E43</f>
        <v>0.0017108478876588843</v>
      </c>
    </row>
    <row r="44" spans="1:8" ht="13.5" customHeight="1">
      <c r="A44" s="400" t="s">
        <v>371</v>
      </c>
      <c r="B44" s="271">
        <f>'- 42 -'!G44</f>
        <v>0.7023576606643017</v>
      </c>
      <c r="C44" s="271">
        <f>'- 43 -'!C44</f>
        <v>0.0023656209775372956</v>
      </c>
      <c r="D44" s="271">
        <f>'- 43 -'!E44</f>
        <v>0.2856512375579492</v>
      </c>
      <c r="E44" s="271">
        <f>'- 43 -'!G44</f>
        <v>0.005415179071849138</v>
      </c>
      <c r="F44" s="271">
        <f>'- 43 -'!I44</f>
        <v>0.0015704019308362498</v>
      </c>
      <c r="G44" s="271">
        <f>'- 44 -'!C44</f>
        <v>0.0012861050295641702</v>
      </c>
      <c r="H44" s="271">
        <f>'- 44 -'!E44</f>
        <v>0.0013537947679622844</v>
      </c>
    </row>
    <row r="45" spans="1:8" ht="13.5" customHeight="1">
      <c r="A45" s="399" t="s">
        <v>372</v>
      </c>
      <c r="B45" s="270">
        <f>'- 42 -'!G45</f>
        <v>0.6071867851858379</v>
      </c>
      <c r="C45" s="270">
        <f>'- 43 -'!C45</f>
        <v>0.010355788165386456</v>
      </c>
      <c r="D45" s="270">
        <f>'- 43 -'!E45</f>
        <v>0.35607878645978813</v>
      </c>
      <c r="E45" s="270">
        <f>'- 43 -'!G45</f>
        <v>0.003548834460749162</v>
      </c>
      <c r="F45" s="270">
        <f>'- 43 -'!I45</f>
        <v>0</v>
      </c>
      <c r="G45" s="270">
        <f>'- 44 -'!C45</f>
        <v>0.019770141043010506</v>
      </c>
      <c r="H45" s="270">
        <f>'- 44 -'!E45</f>
        <v>0.0030596646852278165</v>
      </c>
    </row>
    <row r="46" spans="1:8" ht="13.5" customHeight="1">
      <c r="A46" s="400" t="s">
        <v>373</v>
      </c>
      <c r="B46" s="271">
        <f>'- 42 -'!G46</f>
        <v>0.5382615686055303</v>
      </c>
      <c r="C46" s="271">
        <f>'- 43 -'!C46</f>
        <v>4.670395137493491E-05</v>
      </c>
      <c r="D46" s="271">
        <f>'- 43 -'!E46</f>
        <v>0.4388582759401836</v>
      </c>
      <c r="E46" s="271">
        <f>'- 43 -'!G46</f>
        <v>0.008458195918295299</v>
      </c>
      <c r="F46" s="271">
        <f>'- 43 -'!I46</f>
        <v>0.007722700621052229</v>
      </c>
      <c r="G46" s="271">
        <f>'- 44 -'!C46</f>
        <v>0.0036370242448669782</v>
      </c>
      <c r="H46" s="271">
        <f>'- 44 -'!E46</f>
        <v>0.0030155307186965847</v>
      </c>
    </row>
    <row r="47" spans="1:8" ht="13.5" customHeight="1">
      <c r="A47" s="399" t="s">
        <v>377</v>
      </c>
      <c r="B47" s="270">
        <f>'- 42 -'!G47</f>
        <v>0.5002614583503624</v>
      </c>
      <c r="C47" s="270">
        <f>'- 43 -'!C47</f>
        <v>0</v>
      </c>
      <c r="D47" s="270">
        <f>'- 43 -'!E47</f>
        <v>0</v>
      </c>
      <c r="E47" s="270">
        <f>'- 43 -'!G47</f>
        <v>0.31245294610107627</v>
      </c>
      <c r="F47" s="270">
        <f>'- 43 -'!I47</f>
        <v>0</v>
      </c>
      <c r="G47" s="270">
        <f>'- 44 -'!C47</f>
        <v>0.1816892468020557</v>
      </c>
      <c r="H47" s="270">
        <f>'- 44 -'!E47</f>
        <v>0.005596348746505643</v>
      </c>
    </row>
    <row r="48" spans="1:8" ht="4.5" customHeight="1">
      <c r="A48" s="401"/>
      <c r="B48" s="159"/>
      <c r="C48" s="159"/>
      <c r="D48" s="159"/>
      <c r="E48" s="159"/>
      <c r="F48" s="159"/>
      <c r="G48" s="159"/>
      <c r="H48" s="159"/>
    </row>
    <row r="49" spans="1:8" ht="13.5" customHeight="1">
      <c r="A49" s="395" t="s">
        <v>374</v>
      </c>
      <c r="B49" s="79">
        <f>'- 42 -'!G49</f>
        <v>0.5600616038603147</v>
      </c>
      <c r="C49" s="79">
        <f>'- 43 -'!C49</f>
        <v>0.009947144638124477</v>
      </c>
      <c r="D49" s="79">
        <f>'- 43 -'!E49</f>
        <v>0.3882528247378543</v>
      </c>
      <c r="E49" s="79">
        <f>'- 43 -'!G49</f>
        <v>0.00795079484251073</v>
      </c>
      <c r="F49" s="79">
        <f>'- 43 -'!I49</f>
        <v>0.020873683364867383</v>
      </c>
      <c r="G49" s="79">
        <f>'- 44 -'!C49</f>
        <v>0.01013391795238214</v>
      </c>
      <c r="H49" s="79">
        <f>'- 44 -'!E49</f>
        <v>0.0027800306039463024</v>
      </c>
    </row>
    <row r="50" spans="1:8" ht="4.5" customHeight="1">
      <c r="A50" s="401" t="s">
        <v>21</v>
      </c>
      <c r="B50" s="159"/>
      <c r="C50" s="159"/>
      <c r="D50" s="159"/>
      <c r="E50" s="159"/>
      <c r="F50" s="159"/>
      <c r="G50" s="159"/>
      <c r="H50" s="159"/>
    </row>
    <row r="51" spans="1:8" ht="13.5" customHeight="1">
      <c r="A51" s="400" t="s">
        <v>375</v>
      </c>
      <c r="B51" s="271">
        <f>'- 42 -'!G51</f>
        <v>0.19401442389128873</v>
      </c>
      <c r="C51" s="271">
        <f>'- 43 -'!C51</f>
        <v>0</v>
      </c>
      <c r="D51" s="271">
        <f>'- 43 -'!E51</f>
        <v>0</v>
      </c>
      <c r="E51" s="271">
        <f>'- 43 -'!G51</f>
        <v>0.11541637245178916</v>
      </c>
      <c r="F51" s="271">
        <f>'- 43 -'!I51</f>
        <v>0.08392082204356395</v>
      </c>
      <c r="G51" s="271">
        <f>'- 44 -'!C51</f>
        <v>0.5994742991818225</v>
      </c>
      <c r="H51" s="271">
        <f>'- 44 -'!E51</f>
        <v>0.007174082431535672</v>
      </c>
    </row>
    <row r="52" spans="1:8" ht="13.5" customHeight="1">
      <c r="A52" s="399" t="s">
        <v>376</v>
      </c>
      <c r="B52" s="270">
        <f>'- 42 -'!G52</f>
        <v>0.27001674913033363</v>
      </c>
      <c r="C52" s="270">
        <f>'- 43 -'!C52</f>
        <v>0</v>
      </c>
      <c r="D52" s="270">
        <f>'- 43 -'!E52</f>
        <v>0.6645543404477076</v>
      </c>
      <c r="E52" s="270">
        <f>'- 43 -'!G52</f>
        <v>0.04422847275237632</v>
      </c>
      <c r="F52" s="270">
        <f>'- 43 -'!I52</f>
        <v>0</v>
      </c>
      <c r="G52" s="270">
        <f>'- 44 -'!C52</f>
        <v>0</v>
      </c>
      <c r="H52" s="270">
        <f>'- 44 -'!E52</f>
        <v>0.02120043766958254</v>
      </c>
    </row>
    <row r="53" ht="49.5" customHeight="1"/>
    <row r="54" spans="1:8" ht="14.25" customHeight="1">
      <c r="A54" s="3"/>
      <c r="B54" s="9"/>
      <c r="C54" s="9"/>
      <c r="D54" s="9"/>
      <c r="E54" s="9"/>
      <c r="F54" s="9"/>
      <c r="G54" s="9"/>
      <c r="H54" s="9"/>
    </row>
    <row r="55" spans="1:8" ht="14.25" customHeight="1">
      <c r="A55" s="3"/>
      <c r="B55" s="9"/>
      <c r="C55" s="9"/>
      <c r="D55" s="9"/>
      <c r="E55" s="9"/>
      <c r="F55" s="9"/>
      <c r="G55" s="9"/>
      <c r="H55" s="9"/>
    </row>
    <row r="56" spans="1:8" ht="14.25" customHeight="1">
      <c r="A56" s="3"/>
      <c r="B56" s="9"/>
      <c r="C56" s="9"/>
      <c r="D56" s="9"/>
      <c r="E56" s="9"/>
      <c r="F56" s="9"/>
      <c r="G56" s="9"/>
      <c r="H56" s="9"/>
    </row>
    <row r="57" spans="1:8" ht="14.25" customHeight="1">
      <c r="A57" s="3"/>
      <c r="B57" s="9"/>
      <c r="C57" s="9"/>
      <c r="D57" s="9"/>
      <c r="E57" s="9"/>
      <c r="F57" s="9"/>
      <c r="G57" s="9"/>
      <c r="H57" s="9"/>
    </row>
    <row r="58" spans="1:8" ht="14.25" customHeight="1">
      <c r="A58" s="3"/>
      <c r="B58" s="9"/>
      <c r="C58" s="9"/>
      <c r="D58" s="9"/>
      <c r="E58" s="9"/>
      <c r="F58" s="9"/>
      <c r="G58" s="9"/>
      <c r="H58" s="9"/>
    </row>
    <row r="59" ht="14.25" customHeight="1"/>
    <row r="60" ht="14.25"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Roman,Bold"&amp;11&amp;A</oddHeader>
  </headerFooter>
</worksheet>
</file>

<file path=xl/worksheets/sheet37.xml><?xml version="1.0" encoding="utf-8"?>
<worksheet xmlns="http://schemas.openxmlformats.org/spreadsheetml/2006/main" xmlns:r="http://schemas.openxmlformats.org/officeDocument/2006/relationships">
  <sheetPr codeName="Sheet36">
    <pageSetUpPr fitToPage="1"/>
  </sheetPr>
  <dimension ref="A1:G60"/>
  <sheetViews>
    <sheetView showGridLines="0" showZeros="0" workbookViewId="0" topLeftCell="A1">
      <selection activeCell="A1" sqref="A1"/>
    </sheetView>
  </sheetViews>
  <sheetFormatPr defaultColWidth="15.83203125" defaultRowHeight="12"/>
  <cols>
    <col min="1" max="1" width="35.83203125" style="66" customWidth="1"/>
    <col min="2" max="2" width="16.83203125" style="66" customWidth="1"/>
    <col min="3" max="3" width="15.83203125" style="66" customWidth="1"/>
    <col min="4" max="5" width="16.83203125" style="66" customWidth="1"/>
    <col min="6" max="7" width="17.83203125" style="66" customWidth="1"/>
    <col min="8" max="16384" width="15.83203125" style="66" customWidth="1"/>
  </cols>
  <sheetData>
    <row r="1" ht="6.75" customHeight="1">
      <c r="A1" s="64"/>
    </row>
    <row r="2" spans="1:7" ht="15.75" customHeight="1">
      <c r="A2" s="335"/>
      <c r="B2" s="572" t="s">
        <v>566</v>
      </c>
      <c r="C2" s="83"/>
      <c r="D2" s="83"/>
      <c r="E2" s="83"/>
      <c r="F2" s="83"/>
      <c r="G2" s="337" t="s">
        <v>20</v>
      </c>
    </row>
    <row r="3" ht="15.75" customHeight="1">
      <c r="A3" s="85"/>
    </row>
    <row r="4" spans="2:7" ht="15.75" customHeight="1">
      <c r="B4" s="334" t="s">
        <v>136</v>
      </c>
      <c r="C4" s="152"/>
      <c r="D4" s="152"/>
      <c r="E4" s="152"/>
      <c r="F4" s="152"/>
      <c r="G4" s="153"/>
    </row>
    <row r="5" ht="15.75" customHeight="1">
      <c r="B5" s="9"/>
    </row>
    <row r="6" spans="2:4" ht="15.75" customHeight="1">
      <c r="B6" s="334" t="s">
        <v>518</v>
      </c>
      <c r="C6" s="154"/>
      <c r="D6" s="155"/>
    </row>
    <row r="7" spans="2:7" ht="15.75" customHeight="1">
      <c r="B7" s="92" t="s">
        <v>328</v>
      </c>
      <c r="C7" s="91"/>
      <c r="D7" s="92"/>
      <c r="E7" s="156" t="s">
        <v>75</v>
      </c>
      <c r="F7" s="92" t="s">
        <v>87</v>
      </c>
      <c r="G7" s="92" t="s">
        <v>146</v>
      </c>
    </row>
    <row r="8" spans="1:7" ht="15.75" customHeight="1">
      <c r="A8" s="303"/>
      <c r="B8" s="464" t="s">
        <v>327</v>
      </c>
      <c r="C8" s="95" t="s">
        <v>75</v>
      </c>
      <c r="D8" s="94"/>
      <c r="E8" s="157" t="s">
        <v>167</v>
      </c>
      <c r="F8" s="94" t="s">
        <v>167</v>
      </c>
      <c r="G8" s="95" t="s">
        <v>168</v>
      </c>
    </row>
    <row r="9" spans="1:7" ht="15.75" customHeight="1">
      <c r="A9" s="304" t="s">
        <v>118</v>
      </c>
      <c r="B9" s="60" t="s">
        <v>284</v>
      </c>
      <c r="C9" s="59" t="s">
        <v>285</v>
      </c>
      <c r="D9" s="59" t="s">
        <v>87</v>
      </c>
      <c r="E9" s="158" t="s">
        <v>286</v>
      </c>
      <c r="F9" s="59" t="s">
        <v>173</v>
      </c>
      <c r="G9" s="59" t="s">
        <v>173</v>
      </c>
    </row>
    <row r="10" spans="1:7" ht="4.5" customHeight="1">
      <c r="A10" s="61"/>
      <c r="B10" s="120"/>
      <c r="C10" s="120"/>
      <c r="D10" s="120"/>
      <c r="E10" s="120"/>
      <c r="F10" s="120"/>
      <c r="G10" s="120"/>
    </row>
    <row r="11" spans="1:7" ht="13.5" customHeight="1">
      <c r="A11" s="399" t="s">
        <v>339</v>
      </c>
      <c r="B11" s="298">
        <f>'- 60 -'!E11</f>
        <v>6787880</v>
      </c>
      <c r="C11" s="298">
        <v>184000</v>
      </c>
      <c r="D11" s="298">
        <f>SUM(B11,C11)</f>
        <v>6971880</v>
      </c>
      <c r="E11" s="298">
        <v>3000</v>
      </c>
      <c r="F11" s="298">
        <f>SUM(D11,E11)</f>
        <v>6974880</v>
      </c>
      <c r="G11" s="270">
        <f>F11/'- 44 -'!I11</f>
        <v>0.591526247085994</v>
      </c>
    </row>
    <row r="12" spans="1:7" ht="13.5" customHeight="1">
      <c r="A12" s="400" t="s">
        <v>340</v>
      </c>
      <c r="B12" s="299">
        <f>'- 60 -'!E12</f>
        <v>11375372</v>
      </c>
      <c r="C12" s="299">
        <v>721000</v>
      </c>
      <c r="D12" s="299">
        <f aca="true" t="shared" si="0" ref="D12:D47">SUM(B12,C12)</f>
        <v>12096372</v>
      </c>
      <c r="E12" s="299">
        <v>0</v>
      </c>
      <c r="F12" s="299">
        <f aca="true" t="shared" si="1" ref="F12:F47">SUM(D12,E12)</f>
        <v>12096372</v>
      </c>
      <c r="G12" s="271">
        <f>F12/'- 44 -'!I12</f>
        <v>0.5950067892928633</v>
      </c>
    </row>
    <row r="13" spans="1:7" ht="13.5" customHeight="1">
      <c r="A13" s="399" t="s">
        <v>341</v>
      </c>
      <c r="B13" s="298">
        <f>'- 60 -'!E13</f>
        <v>27526900</v>
      </c>
      <c r="C13" s="298">
        <v>852400</v>
      </c>
      <c r="D13" s="298">
        <f t="shared" si="0"/>
        <v>28379300</v>
      </c>
      <c r="E13" s="298">
        <v>0</v>
      </c>
      <c r="F13" s="298">
        <f t="shared" si="1"/>
        <v>28379300</v>
      </c>
      <c r="G13" s="270">
        <f>F13/'- 44 -'!I13</f>
        <v>0.5726008381404339</v>
      </c>
    </row>
    <row r="14" spans="1:7" ht="13.5" customHeight="1">
      <c r="A14" s="400" t="s">
        <v>378</v>
      </c>
      <c r="B14" s="299">
        <f>'- 60 -'!E14</f>
        <v>22403686</v>
      </c>
      <c r="C14" s="299">
        <v>1344340</v>
      </c>
      <c r="D14" s="299">
        <f t="shared" si="0"/>
        <v>23748026</v>
      </c>
      <c r="E14" s="299">
        <v>25000</v>
      </c>
      <c r="F14" s="299">
        <f t="shared" si="1"/>
        <v>23773026</v>
      </c>
      <c r="G14" s="271">
        <f>F14/'- 44 -'!I14</f>
        <v>0.6368187843897304</v>
      </c>
    </row>
    <row r="15" spans="1:7" ht="13.5" customHeight="1">
      <c r="A15" s="399" t="s">
        <v>342</v>
      </c>
      <c r="B15" s="298">
        <f>'- 60 -'!E15</f>
        <v>6841556</v>
      </c>
      <c r="C15" s="298">
        <v>464000</v>
      </c>
      <c r="D15" s="298">
        <f t="shared" si="0"/>
        <v>7305556</v>
      </c>
      <c r="E15" s="298">
        <v>0</v>
      </c>
      <c r="F15" s="298">
        <f t="shared" si="1"/>
        <v>7305556</v>
      </c>
      <c r="G15" s="270">
        <f>F15/'- 44 -'!I15</f>
        <v>0.5351376268492799</v>
      </c>
    </row>
    <row r="16" spans="1:7" ht="13.5" customHeight="1">
      <c r="A16" s="400" t="s">
        <v>343</v>
      </c>
      <c r="B16" s="299">
        <f>'- 60 -'!E16</f>
        <v>6220855</v>
      </c>
      <c r="C16" s="299">
        <v>175000</v>
      </c>
      <c r="D16" s="299">
        <f t="shared" si="0"/>
        <v>6395855</v>
      </c>
      <c r="E16" s="299">
        <v>16000</v>
      </c>
      <c r="F16" s="299">
        <f t="shared" si="1"/>
        <v>6411855</v>
      </c>
      <c r="G16" s="271">
        <f>F16/'- 44 -'!I16</f>
        <v>0.594959690383844</v>
      </c>
    </row>
    <row r="17" spans="1:7" ht="13.5" customHeight="1">
      <c r="A17" s="399" t="s">
        <v>344</v>
      </c>
      <c r="B17" s="298">
        <f>'- 60 -'!E17</f>
        <v>6691080</v>
      </c>
      <c r="C17" s="298">
        <v>247600</v>
      </c>
      <c r="D17" s="298">
        <f t="shared" si="0"/>
        <v>6938680</v>
      </c>
      <c r="E17" s="298">
        <v>0</v>
      </c>
      <c r="F17" s="298">
        <f t="shared" si="1"/>
        <v>6938680</v>
      </c>
      <c r="G17" s="270">
        <f>F17/'- 44 -'!I17</f>
        <v>0.5279510029134896</v>
      </c>
    </row>
    <row r="18" spans="1:7" ht="13.5" customHeight="1">
      <c r="A18" s="400" t="s">
        <v>345</v>
      </c>
      <c r="B18" s="299">
        <f>'- 60 -'!E18</f>
        <v>30595106</v>
      </c>
      <c r="C18" s="299">
        <v>7062248</v>
      </c>
      <c r="D18" s="299">
        <f t="shared" si="0"/>
        <v>37657354</v>
      </c>
      <c r="E18" s="299">
        <v>104100</v>
      </c>
      <c r="F18" s="299">
        <f t="shared" si="1"/>
        <v>37761454</v>
      </c>
      <c r="G18" s="271">
        <f>F18/'- 44 -'!I18</f>
        <v>0.4591185115668911</v>
      </c>
    </row>
    <row r="19" spans="1:7" ht="13.5" customHeight="1">
      <c r="A19" s="399" t="s">
        <v>346</v>
      </c>
      <c r="B19" s="298">
        <f>'- 60 -'!E19</f>
        <v>12715836</v>
      </c>
      <c r="C19" s="298">
        <v>325000</v>
      </c>
      <c r="D19" s="298">
        <f t="shared" si="0"/>
        <v>13040836</v>
      </c>
      <c r="E19" s="298">
        <v>8000</v>
      </c>
      <c r="F19" s="298">
        <f t="shared" si="1"/>
        <v>13048836</v>
      </c>
      <c r="G19" s="270">
        <f>F19/'- 44 -'!I19</f>
        <v>0.6517627935217091</v>
      </c>
    </row>
    <row r="20" spans="1:7" ht="13.5" customHeight="1">
      <c r="A20" s="400" t="s">
        <v>347</v>
      </c>
      <c r="B20" s="299">
        <f>'- 60 -'!E20</f>
        <v>26266868</v>
      </c>
      <c r="C20" s="299">
        <v>755545</v>
      </c>
      <c r="D20" s="299">
        <f t="shared" si="0"/>
        <v>27022413</v>
      </c>
      <c r="E20" s="299">
        <v>46000</v>
      </c>
      <c r="F20" s="299">
        <f t="shared" si="1"/>
        <v>27068413</v>
      </c>
      <c r="G20" s="271">
        <f>F20/'- 44 -'!I20</f>
        <v>0.6826049084919138</v>
      </c>
    </row>
    <row r="21" spans="1:7" ht="13.5" customHeight="1">
      <c r="A21" s="399" t="s">
        <v>348</v>
      </c>
      <c r="B21" s="298">
        <f>'- 60 -'!E21</f>
        <v>14887341</v>
      </c>
      <c r="C21" s="298">
        <v>421000</v>
      </c>
      <c r="D21" s="298">
        <f t="shared" si="0"/>
        <v>15308341</v>
      </c>
      <c r="E21" s="298">
        <v>0</v>
      </c>
      <c r="F21" s="298">
        <f t="shared" si="1"/>
        <v>15308341</v>
      </c>
      <c r="G21" s="270">
        <f>F21/'- 44 -'!I21</f>
        <v>0.6029279637652619</v>
      </c>
    </row>
    <row r="22" spans="1:7" ht="13.5" customHeight="1">
      <c r="A22" s="400" t="s">
        <v>349</v>
      </c>
      <c r="B22" s="299">
        <f>'- 60 -'!E22</f>
        <v>8717544</v>
      </c>
      <c r="C22" s="299">
        <v>308750</v>
      </c>
      <c r="D22" s="299">
        <f t="shared" si="0"/>
        <v>9026294</v>
      </c>
      <c r="E22" s="299">
        <v>1560</v>
      </c>
      <c r="F22" s="299">
        <f t="shared" si="1"/>
        <v>9027854</v>
      </c>
      <c r="G22" s="271">
        <f>F22/'- 44 -'!I22</f>
        <v>0.7002990980206534</v>
      </c>
    </row>
    <row r="23" spans="1:7" ht="13.5" customHeight="1">
      <c r="A23" s="399" t="s">
        <v>350</v>
      </c>
      <c r="B23" s="298">
        <f>'- 60 -'!E23</f>
        <v>7284558</v>
      </c>
      <c r="C23" s="298">
        <v>192000</v>
      </c>
      <c r="D23" s="298">
        <f t="shared" si="0"/>
        <v>7476558</v>
      </c>
      <c r="E23" s="298">
        <v>0</v>
      </c>
      <c r="F23" s="298">
        <f t="shared" si="1"/>
        <v>7476558</v>
      </c>
      <c r="G23" s="270">
        <f>F23/'- 44 -'!I23</f>
        <v>0.6785967093783398</v>
      </c>
    </row>
    <row r="24" spans="1:7" ht="13.5" customHeight="1">
      <c r="A24" s="400" t="s">
        <v>351</v>
      </c>
      <c r="B24" s="299">
        <f>'- 60 -'!E24</f>
        <v>20028727</v>
      </c>
      <c r="C24" s="299">
        <v>816400</v>
      </c>
      <c r="D24" s="299">
        <f t="shared" si="0"/>
        <v>20845127</v>
      </c>
      <c r="E24" s="299">
        <v>0</v>
      </c>
      <c r="F24" s="299">
        <f t="shared" si="1"/>
        <v>20845127</v>
      </c>
      <c r="G24" s="271">
        <f>F24/'- 44 -'!I24</f>
        <v>0.5688510212676123</v>
      </c>
    </row>
    <row r="25" spans="1:7" ht="13.5" customHeight="1">
      <c r="A25" s="399" t="s">
        <v>352</v>
      </c>
      <c r="B25" s="298">
        <f>'- 60 -'!E25</f>
        <v>62482920</v>
      </c>
      <c r="C25" s="298">
        <v>2520000</v>
      </c>
      <c r="D25" s="298">
        <f t="shared" si="0"/>
        <v>65002920</v>
      </c>
      <c r="E25" s="298">
        <v>215000</v>
      </c>
      <c r="F25" s="298">
        <f t="shared" si="1"/>
        <v>65217920</v>
      </c>
      <c r="G25" s="270">
        <f>F25/'- 44 -'!I25</f>
        <v>0.5525850502285498</v>
      </c>
    </row>
    <row r="26" spans="1:7" ht="13.5" customHeight="1">
      <c r="A26" s="400" t="s">
        <v>353</v>
      </c>
      <c r="B26" s="299">
        <f>'- 60 -'!E26</f>
        <v>16224078</v>
      </c>
      <c r="C26" s="299">
        <v>497493</v>
      </c>
      <c r="D26" s="299">
        <f t="shared" si="0"/>
        <v>16721571</v>
      </c>
      <c r="E26" s="299">
        <v>97780</v>
      </c>
      <c r="F26" s="299">
        <f t="shared" si="1"/>
        <v>16819351</v>
      </c>
      <c r="G26" s="271">
        <f>F26/'- 44 -'!I26</f>
        <v>0.6131027370552778</v>
      </c>
    </row>
    <row r="27" spans="1:7" ht="13.5" customHeight="1">
      <c r="A27" s="399" t="s">
        <v>354</v>
      </c>
      <c r="B27" s="298">
        <f>'- 60 -'!E27</f>
        <v>19004662</v>
      </c>
      <c r="C27" s="298">
        <v>519383</v>
      </c>
      <c r="D27" s="298">
        <f t="shared" si="0"/>
        <v>19524045</v>
      </c>
      <c r="E27" s="298">
        <v>0</v>
      </c>
      <c r="F27" s="298">
        <f t="shared" si="1"/>
        <v>19524045</v>
      </c>
      <c r="G27" s="270">
        <f>F27/'- 44 -'!I27</f>
        <v>0.686860484899025</v>
      </c>
    </row>
    <row r="28" spans="1:7" ht="13.5" customHeight="1">
      <c r="A28" s="400" t="s">
        <v>355</v>
      </c>
      <c r="B28" s="299">
        <f>'- 60 -'!E28</f>
        <v>9619842</v>
      </c>
      <c r="C28" s="299">
        <v>273325</v>
      </c>
      <c r="D28" s="299">
        <f t="shared" si="0"/>
        <v>9893167</v>
      </c>
      <c r="E28" s="299">
        <v>0</v>
      </c>
      <c r="F28" s="299">
        <f t="shared" si="1"/>
        <v>9893167</v>
      </c>
      <c r="G28" s="271">
        <f>F28/'- 44 -'!I28</f>
        <v>0.579042537457005</v>
      </c>
    </row>
    <row r="29" spans="1:7" ht="13.5" customHeight="1">
      <c r="A29" s="399" t="s">
        <v>356</v>
      </c>
      <c r="B29" s="298">
        <f>'- 60 -'!E29</f>
        <v>48025988</v>
      </c>
      <c r="C29" s="298">
        <v>2252163</v>
      </c>
      <c r="D29" s="298">
        <f t="shared" si="0"/>
        <v>50278151</v>
      </c>
      <c r="E29" s="298">
        <v>0</v>
      </c>
      <c r="F29" s="298">
        <f t="shared" si="1"/>
        <v>50278151</v>
      </c>
      <c r="G29" s="270">
        <f>F29/'- 44 -'!I29</f>
        <v>0.4475589598941892</v>
      </c>
    </row>
    <row r="30" spans="1:7" ht="13.5" customHeight="1">
      <c r="A30" s="400" t="s">
        <v>357</v>
      </c>
      <c r="B30" s="299">
        <f>'- 60 -'!E30</f>
        <v>6519337</v>
      </c>
      <c r="C30" s="299">
        <v>159215</v>
      </c>
      <c r="D30" s="299">
        <f t="shared" si="0"/>
        <v>6678552</v>
      </c>
      <c r="E30" s="299">
        <v>0</v>
      </c>
      <c r="F30" s="299">
        <f t="shared" si="1"/>
        <v>6678552</v>
      </c>
      <c r="G30" s="271">
        <f>F30/'- 44 -'!I30</f>
        <v>0.6458420608607963</v>
      </c>
    </row>
    <row r="31" spans="1:7" ht="13.5" customHeight="1">
      <c r="A31" s="399" t="s">
        <v>358</v>
      </c>
      <c r="B31" s="298">
        <f>'- 60 -'!E31</f>
        <v>14205837</v>
      </c>
      <c r="C31" s="298">
        <v>755420</v>
      </c>
      <c r="D31" s="298">
        <f t="shared" si="0"/>
        <v>14961257</v>
      </c>
      <c r="E31" s="298">
        <v>0</v>
      </c>
      <c r="F31" s="298">
        <f t="shared" si="1"/>
        <v>14961257</v>
      </c>
      <c r="G31" s="270">
        <f>F31/'- 44 -'!I31</f>
        <v>0.5921957454152226</v>
      </c>
    </row>
    <row r="32" spans="1:7" ht="13.5" customHeight="1">
      <c r="A32" s="400" t="s">
        <v>359</v>
      </c>
      <c r="B32" s="299">
        <f>'- 60 -'!E32</f>
        <v>10812698</v>
      </c>
      <c r="C32" s="299">
        <v>613050</v>
      </c>
      <c r="D32" s="299">
        <f t="shared" si="0"/>
        <v>11425748</v>
      </c>
      <c r="E32" s="299">
        <v>5000</v>
      </c>
      <c r="F32" s="299">
        <f t="shared" si="1"/>
        <v>11430748</v>
      </c>
      <c r="G32" s="271">
        <f>F32/'- 44 -'!I32</f>
        <v>0.5763145868735119</v>
      </c>
    </row>
    <row r="33" spans="1:7" ht="13.5" customHeight="1">
      <c r="A33" s="399" t="s">
        <v>360</v>
      </c>
      <c r="B33" s="298">
        <f>'- 60 -'!E33</f>
        <v>13137814</v>
      </c>
      <c r="C33" s="298">
        <v>315000</v>
      </c>
      <c r="D33" s="298">
        <f t="shared" si="0"/>
        <v>13452814</v>
      </c>
      <c r="E33" s="298">
        <v>0</v>
      </c>
      <c r="F33" s="298">
        <f t="shared" si="1"/>
        <v>13452814</v>
      </c>
      <c r="G33" s="270">
        <f>F33/'- 44 -'!I33</f>
        <v>0.6081646086070067</v>
      </c>
    </row>
    <row r="34" spans="1:7" ht="13.5" customHeight="1">
      <c r="A34" s="400" t="s">
        <v>361</v>
      </c>
      <c r="B34" s="299">
        <f>'- 60 -'!E34</f>
        <v>10336577</v>
      </c>
      <c r="C34" s="299">
        <v>377904</v>
      </c>
      <c r="D34" s="299">
        <f t="shared" si="0"/>
        <v>10714481</v>
      </c>
      <c r="E34" s="299">
        <v>0</v>
      </c>
      <c r="F34" s="299">
        <f t="shared" si="1"/>
        <v>10714481</v>
      </c>
      <c r="G34" s="271">
        <f>F34/'- 44 -'!I34</f>
        <v>0.5665555797323497</v>
      </c>
    </row>
    <row r="35" spans="1:7" ht="13.5" customHeight="1">
      <c r="A35" s="399" t="s">
        <v>362</v>
      </c>
      <c r="B35" s="298">
        <f>'- 60 -'!E35</f>
        <v>74646301</v>
      </c>
      <c r="C35" s="298">
        <v>2622000</v>
      </c>
      <c r="D35" s="298">
        <f t="shared" si="0"/>
        <v>77268301</v>
      </c>
      <c r="E35" s="298">
        <v>0</v>
      </c>
      <c r="F35" s="298">
        <f t="shared" si="1"/>
        <v>77268301</v>
      </c>
      <c r="G35" s="270">
        <f>F35/'- 44 -'!I35</f>
        <v>0.5828424956662064</v>
      </c>
    </row>
    <row r="36" spans="1:7" ht="13.5" customHeight="1">
      <c r="A36" s="400" t="s">
        <v>363</v>
      </c>
      <c r="B36" s="299">
        <f>'- 60 -'!E36</f>
        <v>9171219</v>
      </c>
      <c r="C36" s="299">
        <v>273000</v>
      </c>
      <c r="D36" s="299">
        <f t="shared" si="0"/>
        <v>9444219</v>
      </c>
      <c r="E36" s="299">
        <v>0</v>
      </c>
      <c r="F36" s="299">
        <f t="shared" si="1"/>
        <v>9444219</v>
      </c>
      <c r="G36" s="271">
        <f>F36/'- 44 -'!I36</f>
        <v>0.5601686279627037</v>
      </c>
    </row>
    <row r="37" spans="1:7" ht="13.5" customHeight="1">
      <c r="A37" s="399" t="s">
        <v>364</v>
      </c>
      <c r="B37" s="298">
        <f>'- 60 -'!E37</f>
        <v>17252267</v>
      </c>
      <c r="C37" s="298">
        <v>398501</v>
      </c>
      <c r="D37" s="298">
        <f t="shared" si="0"/>
        <v>17650768</v>
      </c>
      <c r="E37" s="298">
        <v>0</v>
      </c>
      <c r="F37" s="298">
        <f t="shared" si="1"/>
        <v>17650768</v>
      </c>
      <c r="G37" s="270">
        <f>F37/'- 44 -'!I37</f>
        <v>0.6615432589238864</v>
      </c>
    </row>
    <row r="38" spans="1:7" ht="13.5" customHeight="1">
      <c r="A38" s="400" t="s">
        <v>365</v>
      </c>
      <c r="B38" s="299">
        <f>'- 60 -'!E38</f>
        <v>38105662</v>
      </c>
      <c r="C38" s="299">
        <v>1482390</v>
      </c>
      <c r="D38" s="299">
        <f t="shared" si="0"/>
        <v>39588052</v>
      </c>
      <c r="E38" s="299">
        <v>21000</v>
      </c>
      <c r="F38" s="299">
        <f t="shared" si="1"/>
        <v>39609052</v>
      </c>
      <c r="G38" s="271">
        <f>F38/'- 44 -'!I38</f>
        <v>0.577289813782778</v>
      </c>
    </row>
    <row r="39" spans="1:7" ht="13.5" customHeight="1">
      <c r="A39" s="399" t="s">
        <v>366</v>
      </c>
      <c r="B39" s="298">
        <f>'- 60 -'!E39</f>
        <v>8300297</v>
      </c>
      <c r="C39" s="298">
        <v>280560</v>
      </c>
      <c r="D39" s="298">
        <f t="shared" si="0"/>
        <v>8580857</v>
      </c>
      <c r="E39" s="298">
        <v>139200</v>
      </c>
      <c r="F39" s="298">
        <f t="shared" si="1"/>
        <v>8720057</v>
      </c>
      <c r="G39" s="270">
        <f>F39/'- 44 -'!I39</f>
        <v>0.5655361292859025</v>
      </c>
    </row>
    <row r="40" spans="1:7" ht="13.5" customHeight="1">
      <c r="A40" s="400" t="s">
        <v>367</v>
      </c>
      <c r="B40" s="299">
        <f>'- 60 -'!E40</f>
        <v>33001751</v>
      </c>
      <c r="C40" s="299">
        <v>1598788</v>
      </c>
      <c r="D40" s="299">
        <f t="shared" si="0"/>
        <v>34600539</v>
      </c>
      <c r="E40" s="299">
        <v>12000</v>
      </c>
      <c r="F40" s="299">
        <f t="shared" si="1"/>
        <v>34612539</v>
      </c>
      <c r="G40" s="271">
        <f>F40/'- 44 -'!I40</f>
        <v>0.4870455047386361</v>
      </c>
    </row>
    <row r="41" spans="1:7" ht="13.5" customHeight="1">
      <c r="A41" s="399" t="s">
        <v>368</v>
      </c>
      <c r="B41" s="298">
        <f>'- 60 -'!E41</f>
        <v>21935285</v>
      </c>
      <c r="C41" s="298">
        <v>1764445</v>
      </c>
      <c r="D41" s="298">
        <f t="shared" si="0"/>
        <v>23699730</v>
      </c>
      <c r="E41" s="298">
        <v>0</v>
      </c>
      <c r="F41" s="298">
        <f t="shared" si="1"/>
        <v>23699730</v>
      </c>
      <c r="G41" s="270">
        <f>F41/'- 44 -'!I41</f>
        <v>0.5535246186732466</v>
      </c>
    </row>
    <row r="42" spans="1:7" ht="13.5" customHeight="1">
      <c r="A42" s="400" t="s">
        <v>369</v>
      </c>
      <c r="B42" s="299">
        <f>'- 60 -'!E42</f>
        <v>9464242</v>
      </c>
      <c r="C42" s="299">
        <v>268100</v>
      </c>
      <c r="D42" s="299">
        <f t="shared" si="0"/>
        <v>9732342</v>
      </c>
      <c r="E42" s="299">
        <v>44700</v>
      </c>
      <c r="F42" s="299">
        <f t="shared" si="1"/>
        <v>9777042</v>
      </c>
      <c r="G42" s="271">
        <f>F42/'- 44 -'!I42</f>
        <v>0.6265162290844155</v>
      </c>
    </row>
    <row r="43" spans="1:7" ht="13.5" customHeight="1">
      <c r="A43" s="399" t="s">
        <v>370</v>
      </c>
      <c r="B43" s="298">
        <f>'- 60 -'!E43</f>
        <v>5159834</v>
      </c>
      <c r="C43" s="298">
        <v>275000</v>
      </c>
      <c r="D43" s="298">
        <f t="shared" si="0"/>
        <v>5434834</v>
      </c>
      <c r="E43" s="298">
        <v>640</v>
      </c>
      <c r="F43" s="298">
        <f t="shared" si="1"/>
        <v>5435474</v>
      </c>
      <c r="G43" s="270">
        <f>F43/'- 44 -'!I43</f>
        <v>0.5812043257077991</v>
      </c>
    </row>
    <row r="44" spans="1:7" ht="13.5" customHeight="1">
      <c r="A44" s="400" t="s">
        <v>371</v>
      </c>
      <c r="B44" s="299">
        <f>'- 60 -'!E44</f>
        <v>5078750</v>
      </c>
      <c r="C44" s="299">
        <v>109316</v>
      </c>
      <c r="D44" s="299">
        <f t="shared" si="0"/>
        <v>5188066</v>
      </c>
      <c r="E44" s="299">
        <v>0</v>
      </c>
      <c r="F44" s="299">
        <f t="shared" si="1"/>
        <v>5188066</v>
      </c>
      <c r="G44" s="271">
        <f>F44/'- 44 -'!I44</f>
        <v>0.7023576606643017</v>
      </c>
    </row>
    <row r="45" spans="1:7" ht="13.5" customHeight="1">
      <c r="A45" s="399" t="s">
        <v>372</v>
      </c>
      <c r="B45" s="298">
        <f>'- 60 -'!E45</f>
        <v>5927186</v>
      </c>
      <c r="C45" s="298">
        <v>510900</v>
      </c>
      <c r="D45" s="298">
        <f t="shared" si="0"/>
        <v>6438086</v>
      </c>
      <c r="E45" s="298">
        <v>11500</v>
      </c>
      <c r="F45" s="298">
        <f t="shared" si="1"/>
        <v>6449586</v>
      </c>
      <c r="G45" s="270">
        <f>F45/'- 44 -'!I45</f>
        <v>0.6071867851858379</v>
      </c>
    </row>
    <row r="46" spans="1:7" ht="13.5" customHeight="1">
      <c r="A46" s="400" t="s">
        <v>373</v>
      </c>
      <c r="B46" s="299">
        <f>'- 60 -'!E46</f>
        <v>135108900</v>
      </c>
      <c r="C46" s="299">
        <v>9394800</v>
      </c>
      <c r="D46" s="299">
        <f t="shared" si="0"/>
        <v>144503700</v>
      </c>
      <c r="E46" s="299">
        <v>1863400</v>
      </c>
      <c r="F46" s="299">
        <f t="shared" si="1"/>
        <v>146367100</v>
      </c>
      <c r="G46" s="271">
        <f>F46/'- 44 -'!I46</f>
        <v>0.5382615686055303</v>
      </c>
    </row>
    <row r="47" spans="1:7" ht="13.5" customHeight="1">
      <c r="A47" s="399" t="s">
        <v>377</v>
      </c>
      <c r="B47" s="298">
        <f>'- 60 -'!E47</f>
        <v>754394</v>
      </c>
      <c r="C47" s="298">
        <v>3874500</v>
      </c>
      <c r="D47" s="298">
        <f t="shared" si="0"/>
        <v>4628894</v>
      </c>
      <c r="E47" s="298">
        <v>22461</v>
      </c>
      <c r="F47" s="298">
        <f t="shared" si="1"/>
        <v>4651355</v>
      </c>
      <c r="G47" s="270">
        <f>F47/'- 44 -'!I47</f>
        <v>0.5002614583503624</v>
      </c>
    </row>
    <row r="48" spans="1:7" ht="4.5" customHeight="1">
      <c r="A48" s="401"/>
      <c r="B48" s="300"/>
      <c r="C48" s="300"/>
      <c r="D48" s="300"/>
      <c r="E48" s="300"/>
      <c r="F48" s="300"/>
      <c r="G48" s="159"/>
    </row>
    <row r="49" spans="1:7" ht="13.5" customHeight="1">
      <c r="A49" s="395" t="s">
        <v>374</v>
      </c>
      <c r="B49" s="301">
        <f>SUM(B11:B47)</f>
        <v>782619150</v>
      </c>
      <c r="C49" s="301">
        <f>SUM(C11:C47)</f>
        <v>45004536</v>
      </c>
      <c r="D49" s="301">
        <f>SUM(D11:D47)</f>
        <v>827623686</v>
      </c>
      <c r="E49" s="301">
        <f>SUM(E11:E47)</f>
        <v>2636341</v>
      </c>
      <c r="F49" s="301">
        <f>SUM(F11:F47)</f>
        <v>830260027</v>
      </c>
      <c r="G49" s="79">
        <f>F49/'- 44 -'!$I49</f>
        <v>0.5600616038603147</v>
      </c>
    </row>
    <row r="50" spans="1:7" ht="4.5" customHeight="1">
      <c r="A50" s="401" t="s">
        <v>21</v>
      </c>
      <c r="B50" s="300"/>
      <c r="C50" s="300"/>
      <c r="D50" s="300"/>
      <c r="E50" s="300"/>
      <c r="F50" s="300"/>
      <c r="G50" s="159"/>
    </row>
    <row r="51" spans="1:7" ht="13.5" customHeight="1">
      <c r="A51" s="400" t="s">
        <v>375</v>
      </c>
      <c r="B51" s="299">
        <f>'- 60 -'!E51</f>
        <v>292073</v>
      </c>
      <c r="C51" s="299">
        <v>0</v>
      </c>
      <c r="D51" s="299">
        <f>SUM(B51,C51)</f>
        <v>292073</v>
      </c>
      <c r="E51" s="299">
        <v>0</v>
      </c>
      <c r="F51" s="299">
        <f>SUM(D51,E51)</f>
        <v>292073</v>
      </c>
      <c r="G51" s="271">
        <f>F51/'- 44 -'!I51</f>
        <v>0.19401442389128873</v>
      </c>
    </row>
    <row r="52" spans="1:7" ht="13.5" customHeight="1">
      <c r="A52" s="399" t="s">
        <v>376</v>
      </c>
      <c r="B52" s="298">
        <f>'- 60 -'!E52</f>
        <v>658580</v>
      </c>
      <c r="C52" s="298">
        <v>40000</v>
      </c>
      <c r="D52" s="298">
        <f>SUM(B52,C52)</f>
        <v>698580</v>
      </c>
      <c r="E52" s="298">
        <v>3500</v>
      </c>
      <c r="F52" s="298">
        <f>SUM(D52,E52)</f>
        <v>702080</v>
      </c>
      <c r="G52" s="270">
        <f>F52/'- 44 -'!I52</f>
        <v>0.27001674913033363</v>
      </c>
    </row>
    <row r="53" spans="1:7" ht="49.5" customHeight="1">
      <c r="A53" s="314"/>
      <c r="B53" s="314"/>
      <c r="C53" s="314"/>
      <c r="D53" s="314"/>
      <c r="E53" s="314"/>
      <c r="F53" s="314"/>
      <c r="G53" s="314"/>
    </row>
    <row r="54" spans="1:7" ht="14.25" customHeight="1">
      <c r="A54" s="97" t="s">
        <v>515</v>
      </c>
      <c r="C54" s="98"/>
      <c r="D54" s="144"/>
      <c r="E54" s="144"/>
      <c r="F54" s="144"/>
      <c r="G54" s="144"/>
    </row>
    <row r="55" spans="1:7" ht="14.25" customHeight="1">
      <c r="A55" s="97" t="s">
        <v>516</v>
      </c>
      <c r="C55" s="98"/>
      <c r="D55" s="144"/>
      <c r="E55" s="144"/>
      <c r="F55" s="144"/>
      <c r="G55" s="144"/>
    </row>
    <row r="56" spans="1:7" ht="14.25" customHeight="1">
      <c r="A56" s="97" t="s">
        <v>517</v>
      </c>
      <c r="C56" s="98"/>
      <c r="D56" s="144"/>
      <c r="E56" s="144"/>
      <c r="F56" s="144"/>
      <c r="G56" s="144"/>
    </row>
    <row r="57" spans="1:7" ht="14.25" customHeight="1">
      <c r="A57" s="3"/>
      <c r="C57" s="98"/>
      <c r="D57" s="97"/>
      <c r="E57" s="97"/>
      <c r="F57" s="97"/>
      <c r="G57" s="97"/>
    </row>
    <row r="58" spans="1:7" ht="14.25" customHeight="1">
      <c r="A58" s="3"/>
      <c r="C58" s="136"/>
      <c r="D58" s="103"/>
      <c r="E58" s="103"/>
      <c r="F58" s="103"/>
      <c r="G58" s="103"/>
    </row>
    <row r="59" spans="2:7" ht="14.25" customHeight="1">
      <c r="B59" s="103"/>
      <c r="C59" s="103"/>
      <c r="D59" s="103"/>
      <c r="E59" s="103"/>
      <c r="F59" s="103"/>
      <c r="G59" s="103"/>
    </row>
    <row r="60" spans="2:7" ht="14.25" customHeight="1">
      <c r="B60" s="103"/>
      <c r="C60" s="103"/>
      <c r="D60" s="103"/>
      <c r="E60" s="103"/>
      <c r="F60" s="136"/>
      <c r="G60" s="136"/>
    </row>
  </sheetData>
  <printOptions horizontalCentered="1"/>
  <pageMargins left="0.5" right="0.5" top="0.6" bottom="0" header="0.3" footer="0"/>
  <pageSetup fitToHeight="1" fitToWidth="1" horizontalDpi="300" verticalDpi="300" orientation="portrait" scale="85" r:id="rId1"/>
  <headerFooter alignWithMargins="0">
    <oddHeader>&amp;C&amp;"Times New Roman,Bold"&amp;11&amp;A</oddHeader>
  </headerFooter>
</worksheet>
</file>

<file path=xl/worksheets/sheet38.xml><?xml version="1.0" encoding="utf-8"?>
<worksheet xmlns="http://schemas.openxmlformats.org/spreadsheetml/2006/main" xmlns:r="http://schemas.openxmlformats.org/officeDocument/2006/relationships">
  <sheetPr codeName="Sheet37">
    <pageSetUpPr fitToPage="1"/>
  </sheetPr>
  <dimension ref="A1:I58"/>
  <sheetViews>
    <sheetView showGridLines="0" showZeros="0" workbookViewId="0" topLeftCell="A1">
      <selection activeCell="A1" sqref="A1"/>
    </sheetView>
  </sheetViews>
  <sheetFormatPr defaultColWidth="15.83203125" defaultRowHeight="12"/>
  <cols>
    <col min="1" max="1" width="33.83203125" style="66" customWidth="1"/>
    <col min="2" max="2" width="16.83203125" style="66" customWidth="1"/>
    <col min="3" max="3" width="8.83203125" style="66" customWidth="1"/>
    <col min="4" max="4" width="15.83203125" style="66" customWidth="1"/>
    <col min="5" max="5" width="8.83203125" style="66" customWidth="1"/>
    <col min="6" max="6" width="15.83203125" style="66" customWidth="1"/>
    <col min="7" max="7" width="8.83203125" style="66" customWidth="1"/>
    <col min="8" max="8" width="15.83203125" style="66" customWidth="1"/>
    <col min="9" max="9" width="8.83203125" style="66" customWidth="1"/>
    <col min="10" max="16384" width="15.83203125" style="66" customWidth="1"/>
  </cols>
  <sheetData>
    <row r="1" ht="6.75" customHeight="1">
      <c r="A1" s="64"/>
    </row>
    <row r="2" spans="1:9" ht="15.75" customHeight="1">
      <c r="A2" s="335"/>
      <c r="B2" s="524" t="s">
        <v>566</v>
      </c>
      <c r="C2" s="83"/>
      <c r="D2" s="83"/>
      <c r="E2" s="83"/>
      <c r="F2" s="83"/>
      <c r="G2" s="339"/>
      <c r="H2" s="268"/>
      <c r="I2" s="337" t="s">
        <v>22</v>
      </c>
    </row>
    <row r="3" ht="15.75" customHeight="1">
      <c r="A3" s="85"/>
    </row>
    <row r="4" spans="2:9" ht="15.75" customHeight="1">
      <c r="B4" s="114"/>
      <c r="C4" s="114"/>
      <c r="D4" s="114"/>
      <c r="E4" s="114"/>
      <c r="F4" s="114"/>
      <c r="G4" s="114"/>
      <c r="H4" s="114"/>
      <c r="I4" s="123"/>
    </row>
    <row r="5" spans="2:9" ht="15.75" customHeight="1">
      <c r="B5" s="42"/>
      <c r="C5" s="114"/>
      <c r="D5" s="114"/>
      <c r="E5" s="114"/>
      <c r="F5" s="114"/>
      <c r="G5" s="114"/>
      <c r="H5" s="114"/>
      <c r="I5" s="114"/>
    </row>
    <row r="6" spans="2:9" ht="15.75" customHeight="1">
      <c r="B6" s="114"/>
      <c r="C6" s="114"/>
      <c r="D6" s="114"/>
      <c r="E6" s="114"/>
      <c r="F6" s="114"/>
      <c r="G6" s="114"/>
      <c r="H6" s="114"/>
      <c r="I6" s="114"/>
    </row>
    <row r="7" spans="2:9" ht="15.75" customHeight="1">
      <c r="B7" s="52" t="s">
        <v>147</v>
      </c>
      <c r="C7" s="51"/>
      <c r="D7" s="50" t="s">
        <v>148</v>
      </c>
      <c r="E7" s="51"/>
      <c r="F7" s="50" t="s">
        <v>149</v>
      </c>
      <c r="G7" s="51"/>
      <c r="H7" s="145"/>
      <c r="I7" s="51"/>
    </row>
    <row r="8" spans="1:9" ht="15.75" customHeight="1">
      <c r="A8" s="303"/>
      <c r="B8" s="54" t="s">
        <v>169</v>
      </c>
      <c r="C8" s="55"/>
      <c r="D8" s="54" t="s">
        <v>169</v>
      </c>
      <c r="E8" s="55"/>
      <c r="F8" s="54" t="s">
        <v>170</v>
      </c>
      <c r="G8" s="55"/>
      <c r="H8" s="54" t="s">
        <v>171</v>
      </c>
      <c r="I8" s="55"/>
    </row>
    <row r="9" spans="1:9" ht="15.75" customHeight="1">
      <c r="A9" s="304" t="s">
        <v>118</v>
      </c>
      <c r="B9" s="125" t="s">
        <v>173</v>
      </c>
      <c r="C9" s="124" t="s">
        <v>120</v>
      </c>
      <c r="D9" s="124" t="s">
        <v>173</v>
      </c>
      <c r="E9" s="124" t="s">
        <v>120</v>
      </c>
      <c r="F9" s="124" t="s">
        <v>173</v>
      </c>
      <c r="G9" s="124" t="s">
        <v>120</v>
      </c>
      <c r="H9" s="148" t="s">
        <v>173</v>
      </c>
      <c r="I9" s="148" t="s">
        <v>120</v>
      </c>
    </row>
    <row r="10" spans="1:9" ht="4.5" customHeight="1">
      <c r="A10" s="61"/>
      <c r="B10" s="120"/>
      <c r="C10" s="120"/>
      <c r="D10" s="120"/>
      <c r="E10" s="120"/>
      <c r="F10" s="120"/>
      <c r="G10" s="120"/>
      <c r="H10" s="120"/>
      <c r="I10" s="120"/>
    </row>
    <row r="11" spans="1:9" ht="13.5" customHeight="1">
      <c r="A11" s="399" t="s">
        <v>339</v>
      </c>
      <c r="B11" s="298">
        <v>0</v>
      </c>
      <c r="C11" s="270">
        <f>B11/'- 44 -'!I11</f>
        <v>0</v>
      </c>
      <c r="D11" s="298">
        <v>4636400</v>
      </c>
      <c r="E11" s="270">
        <f>D11/'- 44 -'!I11</f>
        <v>0.39320422602102156</v>
      </c>
      <c r="F11" s="298">
        <v>46000</v>
      </c>
      <c r="G11" s="270">
        <f>F11/'- 44 -'!I11</f>
        <v>0.003901172115642954</v>
      </c>
      <c r="H11" s="298">
        <v>0</v>
      </c>
      <c r="I11" s="270">
        <f>H11/'- 44 -'!I11</f>
        <v>0</v>
      </c>
    </row>
    <row r="12" spans="1:9" ht="13.5" customHeight="1">
      <c r="A12" s="400" t="s">
        <v>340</v>
      </c>
      <c r="B12" s="299">
        <v>0</v>
      </c>
      <c r="C12" s="271">
        <f>B12/'- 44 -'!I12</f>
        <v>0</v>
      </c>
      <c r="D12" s="299">
        <v>7693945</v>
      </c>
      <c r="E12" s="271">
        <f>D12/'- 44 -'!I12</f>
        <v>0.37845640919821905</v>
      </c>
      <c r="F12" s="299">
        <v>198300</v>
      </c>
      <c r="G12" s="271">
        <f>F12/'- 44 -'!I12</f>
        <v>0.0097541516015525</v>
      </c>
      <c r="H12" s="299">
        <v>200000</v>
      </c>
      <c r="I12" s="271">
        <f>H12/'- 44 -'!I12</f>
        <v>0.009837772669241048</v>
      </c>
    </row>
    <row r="13" spans="1:9" ht="13.5" customHeight="1">
      <c r="A13" s="399" t="s">
        <v>341</v>
      </c>
      <c r="B13" s="298">
        <v>15100</v>
      </c>
      <c r="C13" s="270">
        <f>B13/'- 44 -'!I13</f>
        <v>0.0003046682848386166</v>
      </c>
      <c r="D13" s="298">
        <v>20142400</v>
      </c>
      <c r="E13" s="270">
        <f>D13/'- 44 -'!I13</f>
        <v>0.4064073152671093</v>
      </c>
      <c r="F13" s="298">
        <v>182400</v>
      </c>
      <c r="G13" s="270">
        <f>F13/'- 44 -'!I13</f>
        <v>0.0036802314671896467</v>
      </c>
      <c r="H13" s="298">
        <v>243400</v>
      </c>
      <c r="I13" s="270">
        <f>H13/'- 44 -'!I13</f>
        <v>0.004911010631107237</v>
      </c>
    </row>
    <row r="14" spans="1:9" ht="13.5" customHeight="1">
      <c r="A14" s="400" t="s">
        <v>378</v>
      </c>
      <c r="B14" s="299">
        <v>90000</v>
      </c>
      <c r="C14" s="271">
        <f>B14/'- 44 -'!I14</f>
        <v>0.0024108706478963063</v>
      </c>
      <c r="D14" s="299">
        <v>12920516</v>
      </c>
      <c r="E14" s="271">
        <f>D14/'- 44 -'!I14</f>
        <v>0.3461076975563844</v>
      </c>
      <c r="F14" s="299">
        <v>447370</v>
      </c>
      <c r="G14" s="271">
        <f>F14/'- 44 -'!I14</f>
        <v>0.011983902241659673</v>
      </c>
      <c r="H14" s="299">
        <v>0</v>
      </c>
      <c r="I14" s="271">
        <f>H14/'- 44 -'!I14</f>
        <v>0</v>
      </c>
    </row>
    <row r="15" spans="1:9" ht="13.5" customHeight="1">
      <c r="A15" s="399" t="s">
        <v>342</v>
      </c>
      <c r="B15" s="298">
        <v>0</v>
      </c>
      <c r="C15" s="270">
        <f>B15/'- 44 -'!I15</f>
        <v>0</v>
      </c>
      <c r="D15" s="298">
        <v>6132177</v>
      </c>
      <c r="E15" s="270">
        <f>D15/'- 44 -'!I15</f>
        <v>0.4491867076509627</v>
      </c>
      <c r="F15" s="298">
        <v>35000</v>
      </c>
      <c r="G15" s="270">
        <f>F15/'- 44 -'!I15</f>
        <v>0.0025637770677173367</v>
      </c>
      <c r="H15" s="298">
        <v>120000</v>
      </c>
      <c r="I15" s="270">
        <f>H15/'- 44 -'!I15</f>
        <v>0.008790092803602297</v>
      </c>
    </row>
    <row r="16" spans="1:9" ht="13.5" customHeight="1">
      <c r="A16" s="400" t="s">
        <v>343</v>
      </c>
      <c r="B16" s="299">
        <v>0</v>
      </c>
      <c r="C16" s="271">
        <f>B16/'- 44 -'!I16</f>
        <v>0</v>
      </c>
      <c r="D16" s="299">
        <v>3234499</v>
      </c>
      <c r="E16" s="271">
        <f>D16/'- 44 -'!I16</f>
        <v>0.30013101100802386</v>
      </c>
      <c r="F16" s="299">
        <v>192724</v>
      </c>
      <c r="G16" s="271">
        <f>F16/'- 44 -'!I16</f>
        <v>0.01788297011855944</v>
      </c>
      <c r="H16" s="299">
        <v>0</v>
      </c>
      <c r="I16" s="271">
        <f>H16/'- 44 -'!I16</f>
        <v>0</v>
      </c>
    </row>
    <row r="17" spans="1:9" ht="13.5" customHeight="1">
      <c r="A17" s="399" t="s">
        <v>344</v>
      </c>
      <c r="B17" s="298">
        <v>0</v>
      </c>
      <c r="C17" s="270">
        <f>B17/'- 44 -'!I17</f>
        <v>0</v>
      </c>
      <c r="D17" s="298">
        <v>5327479</v>
      </c>
      <c r="E17" s="270">
        <f>D17/'- 44 -'!I17</f>
        <v>0.4053577742525314</v>
      </c>
      <c r="F17" s="298">
        <v>25400</v>
      </c>
      <c r="G17" s="270">
        <f>F17/'- 44 -'!I17</f>
        <v>0.0019326378322681887</v>
      </c>
      <c r="H17" s="298">
        <v>805400</v>
      </c>
      <c r="I17" s="270">
        <f>H17/'- 44 -'!I17</f>
        <v>0.06128135866570075</v>
      </c>
    </row>
    <row r="18" spans="1:9" ht="13.5" customHeight="1">
      <c r="A18" s="400" t="s">
        <v>345</v>
      </c>
      <c r="B18" s="299">
        <v>13824262</v>
      </c>
      <c r="C18" s="271">
        <f>B18/'- 44 -'!I18</f>
        <v>0.16808077869434618</v>
      </c>
      <c r="D18" s="299">
        <v>3625487</v>
      </c>
      <c r="E18" s="271">
        <f>D18/'- 44 -'!I18</f>
        <v>0.044080087465517434</v>
      </c>
      <c r="F18" s="299">
        <v>0</v>
      </c>
      <c r="G18" s="271">
        <f>F18/'- 44 -'!I18</f>
        <v>0</v>
      </c>
      <c r="H18" s="299">
        <v>23532214</v>
      </c>
      <c r="I18" s="271">
        <f>H18/'- 44 -'!I18</f>
        <v>0.2861138521189771</v>
      </c>
    </row>
    <row r="19" spans="1:9" ht="13.5" customHeight="1">
      <c r="A19" s="399" t="s">
        <v>346</v>
      </c>
      <c r="B19" s="298">
        <v>0</v>
      </c>
      <c r="C19" s="270">
        <f>B19/'- 44 -'!I19</f>
        <v>0</v>
      </c>
      <c r="D19" s="298">
        <v>6727000</v>
      </c>
      <c r="E19" s="270">
        <f>D19/'- 44 -'!I19</f>
        <v>0.33599995524662407</v>
      </c>
      <c r="F19" s="298">
        <v>145000</v>
      </c>
      <c r="G19" s="270">
        <f>F19/'- 44 -'!I19</f>
        <v>0.007242454810578339</v>
      </c>
      <c r="H19" s="298">
        <v>0</v>
      </c>
      <c r="I19" s="270">
        <f>H19/'- 44 -'!I19</f>
        <v>0</v>
      </c>
    </row>
    <row r="20" spans="1:9" ht="13.5" customHeight="1">
      <c r="A20" s="400" t="s">
        <v>347</v>
      </c>
      <c r="B20" s="299">
        <v>0</v>
      </c>
      <c r="C20" s="271">
        <f>B20/'- 44 -'!I20</f>
        <v>0</v>
      </c>
      <c r="D20" s="299">
        <v>11825840</v>
      </c>
      <c r="E20" s="271">
        <f>D20/'- 44 -'!I20</f>
        <v>0.2982212673879334</v>
      </c>
      <c r="F20" s="299">
        <v>306000</v>
      </c>
      <c r="G20" s="271">
        <f>F20/'- 44 -'!I20</f>
        <v>0.0077166364351883366</v>
      </c>
      <c r="H20" s="299">
        <v>0</v>
      </c>
      <c r="I20" s="271">
        <f>H20/'- 44 -'!I20</f>
        <v>0</v>
      </c>
    </row>
    <row r="21" spans="1:9" ht="13.5" customHeight="1">
      <c r="A21" s="399" t="s">
        <v>348</v>
      </c>
      <c r="B21" s="298">
        <v>0</v>
      </c>
      <c r="C21" s="270">
        <f>B21/'- 44 -'!I21</f>
        <v>0</v>
      </c>
      <c r="D21" s="298">
        <v>9750000</v>
      </c>
      <c r="E21" s="270">
        <f>D21/'- 44 -'!I21</f>
        <v>0.3840094525403702</v>
      </c>
      <c r="F21" s="298">
        <v>40000</v>
      </c>
      <c r="G21" s="270">
        <f>F21/'- 44 -'!I21</f>
        <v>0.0015754233950374162</v>
      </c>
      <c r="H21" s="298">
        <v>0</v>
      </c>
      <c r="I21" s="270">
        <f>H21/'- 44 -'!I21</f>
        <v>0</v>
      </c>
    </row>
    <row r="22" spans="1:9" ht="13.5" customHeight="1">
      <c r="A22" s="400" t="s">
        <v>349</v>
      </c>
      <c r="B22" s="299">
        <v>0</v>
      </c>
      <c r="C22" s="271">
        <f>B22/'- 44 -'!I22</f>
        <v>0</v>
      </c>
      <c r="D22" s="299">
        <v>3596572</v>
      </c>
      <c r="E22" s="271">
        <f>D22/'- 44 -'!I22</f>
        <v>0.2789894616778625</v>
      </c>
      <c r="F22" s="299">
        <v>20000</v>
      </c>
      <c r="G22" s="271">
        <f>F22/'- 44 -'!I22</f>
        <v>0.001551418749174839</v>
      </c>
      <c r="H22" s="299">
        <v>170000</v>
      </c>
      <c r="I22" s="271">
        <f>H22/'- 44 -'!I22</f>
        <v>0.013187059367986132</v>
      </c>
    </row>
    <row r="23" spans="1:9" ht="13.5" customHeight="1">
      <c r="A23" s="399" t="s">
        <v>350</v>
      </c>
      <c r="B23" s="298">
        <v>0</v>
      </c>
      <c r="C23" s="270">
        <f>B23/'- 44 -'!I23</f>
        <v>0</v>
      </c>
      <c r="D23" s="298">
        <v>3123117</v>
      </c>
      <c r="E23" s="270">
        <f>D23/'- 44 -'!I23</f>
        <v>0.2834642517591053</v>
      </c>
      <c r="F23" s="298">
        <v>75000</v>
      </c>
      <c r="G23" s="270">
        <f>F23/'- 44 -'!I23</f>
        <v>0.006807243815051723</v>
      </c>
      <c r="H23" s="298">
        <v>300000</v>
      </c>
      <c r="I23" s="270">
        <f>H23/'- 44 -'!I23</f>
        <v>0.027228975260206893</v>
      </c>
    </row>
    <row r="24" spans="1:9" ht="13.5" customHeight="1">
      <c r="A24" s="400" t="s">
        <v>351</v>
      </c>
      <c r="B24" s="299">
        <v>4400</v>
      </c>
      <c r="C24" s="271">
        <f>B24/'- 44 -'!I24</f>
        <v>0.00012007336264142186</v>
      </c>
      <c r="D24" s="299">
        <v>14936937</v>
      </c>
      <c r="E24" s="271">
        <f>D24/'- 44 -'!I24</f>
        <v>0.4076200575347891</v>
      </c>
      <c r="F24" s="299">
        <v>229800</v>
      </c>
      <c r="G24" s="271">
        <f>F24/'- 44 -'!I24</f>
        <v>0.00627110425795426</v>
      </c>
      <c r="H24" s="299">
        <v>154000</v>
      </c>
      <c r="I24" s="271">
        <f>H24/'- 44 -'!I24</f>
        <v>0.004202567692449765</v>
      </c>
    </row>
    <row r="25" spans="1:9" ht="13.5" customHeight="1">
      <c r="A25" s="399" t="s">
        <v>352</v>
      </c>
      <c r="B25" s="298">
        <v>20000</v>
      </c>
      <c r="C25" s="270">
        <f>B25/'- 44 -'!I25</f>
        <v>0.00016945804166356416</v>
      </c>
      <c r="D25" s="298">
        <v>50769396</v>
      </c>
      <c r="E25" s="270">
        <f>D25/'- 44 -'!I25</f>
        <v>0.4301641211300994</v>
      </c>
      <c r="F25" s="298">
        <v>360000</v>
      </c>
      <c r="G25" s="270">
        <f>F25/'- 44 -'!I25</f>
        <v>0.003050244749944155</v>
      </c>
      <c r="H25" s="298">
        <v>0</v>
      </c>
      <c r="I25" s="270">
        <f>H25/'- 44 -'!I25</f>
        <v>0</v>
      </c>
    </row>
    <row r="26" spans="1:9" ht="13.5" customHeight="1">
      <c r="A26" s="400" t="s">
        <v>353</v>
      </c>
      <c r="B26" s="299">
        <v>504400</v>
      </c>
      <c r="C26" s="271">
        <f>B26/'- 44 -'!I26</f>
        <v>0.01838650139180056</v>
      </c>
      <c r="D26" s="299">
        <v>9505418</v>
      </c>
      <c r="E26" s="271">
        <f>D26/'- 44 -'!I26</f>
        <v>0.34649361872848156</v>
      </c>
      <c r="F26" s="299">
        <v>283000</v>
      </c>
      <c r="G26" s="271">
        <f>F26/'- 44 -'!I26</f>
        <v>0.010315979171053844</v>
      </c>
      <c r="H26" s="299">
        <v>43000</v>
      </c>
      <c r="I26" s="271">
        <f>H26/'- 44 -'!I26</f>
        <v>0.001567445598428676</v>
      </c>
    </row>
    <row r="27" spans="1:9" ht="13.5" customHeight="1">
      <c r="A27" s="399" t="s">
        <v>354</v>
      </c>
      <c r="B27" s="298">
        <v>19350</v>
      </c>
      <c r="C27" s="270">
        <f>B27/'- 44 -'!I27</f>
        <v>0.0006807375409550702</v>
      </c>
      <c r="D27" s="298">
        <v>8310825</v>
      </c>
      <c r="E27" s="270">
        <f>D27/'- 44 -'!I27</f>
        <v>0.29237677384020266</v>
      </c>
      <c r="F27" s="298">
        <v>121000</v>
      </c>
      <c r="G27" s="270">
        <f>F27/'- 44 -'!I27</f>
        <v>0.004256808395636356</v>
      </c>
      <c r="H27" s="298">
        <v>335000</v>
      </c>
      <c r="I27" s="270">
        <f>H27/'- 44 -'!I27</f>
        <v>0.011785378616018012</v>
      </c>
    </row>
    <row r="28" spans="1:9" ht="13.5" customHeight="1">
      <c r="A28" s="400" t="s">
        <v>355</v>
      </c>
      <c r="B28" s="299">
        <v>0</v>
      </c>
      <c r="C28" s="271">
        <f>B28/'- 44 -'!I28</f>
        <v>0</v>
      </c>
      <c r="D28" s="299">
        <v>6081432</v>
      </c>
      <c r="E28" s="271">
        <f>D28/'- 44 -'!I28</f>
        <v>0.3559434321337372</v>
      </c>
      <c r="F28" s="299">
        <v>8400</v>
      </c>
      <c r="G28" s="271">
        <f>F28/'- 44 -'!I28</f>
        <v>0.0004916481562111345</v>
      </c>
      <c r="H28" s="299">
        <v>1034890</v>
      </c>
      <c r="I28" s="271">
        <f>H28/'- 44 -'!I28</f>
        <v>0.06057163814063584</v>
      </c>
    </row>
    <row r="29" spans="1:9" ht="13.5" customHeight="1">
      <c r="A29" s="399" t="s">
        <v>356</v>
      </c>
      <c r="B29" s="298">
        <v>8000</v>
      </c>
      <c r="C29" s="270">
        <f>B29/'- 44 -'!I29</f>
        <v>7.121327272264872E-05</v>
      </c>
      <c r="D29" s="298">
        <v>59613688</v>
      </c>
      <c r="E29" s="270">
        <f>D29/'- 44 -'!I29</f>
        <v>0.5306607276933614</v>
      </c>
      <c r="F29" s="298">
        <v>850170</v>
      </c>
      <c r="G29" s="270">
        <f>F29/'- 44 -'!I29</f>
        <v>0.007567923508826783</v>
      </c>
      <c r="H29" s="298">
        <v>0</v>
      </c>
      <c r="I29" s="270">
        <f>H29/'- 44 -'!I29</f>
        <v>0</v>
      </c>
    </row>
    <row r="30" spans="1:9" ht="13.5" customHeight="1">
      <c r="A30" s="400" t="s">
        <v>357</v>
      </c>
      <c r="B30" s="299">
        <v>0</v>
      </c>
      <c r="C30" s="271">
        <f>B30/'- 44 -'!I30</f>
        <v>0</v>
      </c>
      <c r="D30" s="299">
        <v>3612292</v>
      </c>
      <c r="E30" s="271">
        <f>D30/'- 44 -'!I30</f>
        <v>0.3493227438688757</v>
      </c>
      <c r="F30" s="299">
        <v>30500</v>
      </c>
      <c r="G30" s="271">
        <f>F30/'- 44 -'!I30</f>
        <v>0.002949469114900099</v>
      </c>
      <c r="H30" s="299">
        <v>0</v>
      </c>
      <c r="I30" s="271">
        <f>H30/'- 44 -'!I30</f>
        <v>0</v>
      </c>
    </row>
    <row r="31" spans="1:9" ht="13.5" customHeight="1">
      <c r="A31" s="399" t="s">
        <v>358</v>
      </c>
      <c r="B31" s="298">
        <v>15000</v>
      </c>
      <c r="C31" s="270">
        <f>B31/'- 44 -'!I31</f>
        <v>0.0005937292689530257</v>
      </c>
      <c r="D31" s="298">
        <v>9788783</v>
      </c>
      <c r="E31" s="270">
        <f>D31/'- 44 -'!I31</f>
        <v>0.3874591316353204</v>
      </c>
      <c r="F31" s="298">
        <v>25000</v>
      </c>
      <c r="G31" s="270">
        <f>F31/'- 44 -'!I31</f>
        <v>0.0009895487815883763</v>
      </c>
      <c r="H31" s="298">
        <v>425000</v>
      </c>
      <c r="I31" s="270">
        <f>H31/'- 44 -'!I31</f>
        <v>0.016822329287002395</v>
      </c>
    </row>
    <row r="32" spans="1:9" ht="13.5" customHeight="1">
      <c r="A32" s="400" t="s">
        <v>359</v>
      </c>
      <c r="B32" s="299">
        <v>0</v>
      </c>
      <c r="C32" s="271">
        <f>B32/'- 44 -'!I32</f>
        <v>0</v>
      </c>
      <c r="D32" s="299">
        <v>8249468</v>
      </c>
      <c r="E32" s="271">
        <f>D32/'- 44 -'!I32</f>
        <v>0.41592105279079344</v>
      </c>
      <c r="F32" s="299">
        <v>90000</v>
      </c>
      <c r="G32" s="271">
        <f>F32/'- 44 -'!I32</f>
        <v>0.004537613183198166</v>
      </c>
      <c r="H32" s="299">
        <v>0</v>
      </c>
      <c r="I32" s="271">
        <f>H32/'- 44 -'!I32</f>
        <v>0</v>
      </c>
    </row>
    <row r="33" spans="1:9" ht="13.5" customHeight="1">
      <c r="A33" s="399" t="s">
        <v>360</v>
      </c>
      <c r="B33" s="298">
        <v>0</v>
      </c>
      <c r="C33" s="270">
        <f>B33/'- 44 -'!I33</f>
        <v>0</v>
      </c>
      <c r="D33" s="298">
        <v>8457536</v>
      </c>
      <c r="E33" s="270">
        <f>D33/'- 44 -'!I33</f>
        <v>0.3823418707208521</v>
      </c>
      <c r="F33" s="298">
        <v>30000</v>
      </c>
      <c r="G33" s="270">
        <f>F33/'- 44 -'!I33</f>
        <v>0.0013562172388773234</v>
      </c>
      <c r="H33" s="298">
        <v>100000</v>
      </c>
      <c r="I33" s="270">
        <f>H33/'- 44 -'!I33</f>
        <v>0.004520724129591078</v>
      </c>
    </row>
    <row r="34" spans="1:9" ht="13.5" customHeight="1">
      <c r="A34" s="400" t="s">
        <v>361</v>
      </c>
      <c r="B34" s="299">
        <v>20900</v>
      </c>
      <c r="C34" s="271">
        <f>B34/'- 44 -'!I34</f>
        <v>0.0011051409411623491</v>
      </c>
      <c r="D34" s="299">
        <v>7601884</v>
      </c>
      <c r="E34" s="271">
        <f>D34/'- 44 -'!I34</f>
        <v>0.40196905446732073</v>
      </c>
      <c r="F34" s="299">
        <v>377500</v>
      </c>
      <c r="G34" s="271">
        <f>F34/'- 44 -'!I34</f>
        <v>0.019961277765013722</v>
      </c>
      <c r="H34" s="299">
        <v>0</v>
      </c>
      <c r="I34" s="271">
        <f>H34/'- 44 -'!I34</f>
        <v>0</v>
      </c>
    </row>
    <row r="35" spans="1:9" ht="13.5" customHeight="1">
      <c r="A35" s="399" t="s">
        <v>362</v>
      </c>
      <c r="B35" s="298">
        <v>12000</v>
      </c>
      <c r="C35" s="270">
        <f>B35/'- 44 -'!I35</f>
        <v>9.051719602317225E-05</v>
      </c>
      <c r="D35" s="298">
        <v>54216194</v>
      </c>
      <c r="E35" s="270">
        <f>D35/'- 44 -'!I35</f>
        <v>0.40895815499402793</v>
      </c>
      <c r="F35" s="298">
        <v>320000</v>
      </c>
      <c r="G35" s="270">
        <f>F35/'- 44 -'!I35</f>
        <v>0.00241379189395126</v>
      </c>
      <c r="H35" s="298">
        <v>0</v>
      </c>
      <c r="I35" s="270">
        <f>H35/'- 44 -'!I35</f>
        <v>0</v>
      </c>
    </row>
    <row r="36" spans="1:9" ht="13.5" customHeight="1">
      <c r="A36" s="400" t="s">
        <v>363</v>
      </c>
      <c r="B36" s="299">
        <v>17300</v>
      </c>
      <c r="C36" s="271">
        <f>B36/'- 44 -'!I36</f>
        <v>0.0010261216161712022</v>
      </c>
      <c r="D36" s="299">
        <v>6424081</v>
      </c>
      <c r="E36" s="271">
        <f>D36/'- 44 -'!I36</f>
        <v>0.38103401029680417</v>
      </c>
      <c r="F36" s="299">
        <v>75000</v>
      </c>
      <c r="G36" s="271">
        <f>F36/'- 44 -'!I36</f>
        <v>0.004448504116349142</v>
      </c>
      <c r="H36" s="299">
        <v>835000</v>
      </c>
      <c r="I36" s="271">
        <f>H36/'- 44 -'!I36</f>
        <v>0.04952667916202045</v>
      </c>
    </row>
    <row r="37" spans="1:9" ht="13.5" customHeight="1">
      <c r="A37" s="399" t="s">
        <v>364</v>
      </c>
      <c r="B37" s="298">
        <v>15000</v>
      </c>
      <c r="C37" s="270">
        <f>B37/'- 44 -'!I37</f>
        <v>0.0005621936044855554</v>
      </c>
      <c r="D37" s="298">
        <v>8805866</v>
      </c>
      <c r="E37" s="270">
        <f>D37/'- 44 -'!I37</f>
        <v>0.3300401031437866</v>
      </c>
      <c r="F37" s="298">
        <v>75000</v>
      </c>
      <c r="G37" s="270">
        <f>F37/'- 44 -'!I37</f>
        <v>0.0028109680224277767</v>
      </c>
      <c r="H37" s="298">
        <v>0</v>
      </c>
      <c r="I37" s="270">
        <f>H37/'- 44 -'!I37</f>
        <v>0</v>
      </c>
    </row>
    <row r="38" spans="1:9" ht="13.5" customHeight="1">
      <c r="A38" s="400" t="s">
        <v>365</v>
      </c>
      <c r="B38" s="299">
        <v>10000</v>
      </c>
      <c r="C38" s="271">
        <f>B38/'- 44 -'!I38</f>
        <v>0.00014574694031626358</v>
      </c>
      <c r="D38" s="299">
        <v>27352652</v>
      </c>
      <c r="E38" s="271">
        <f>D38/'- 44 -'!I38</f>
        <v>0.39865653385355276</v>
      </c>
      <c r="F38" s="299">
        <v>877500</v>
      </c>
      <c r="G38" s="271">
        <f>F38/'- 44 -'!I38</f>
        <v>0.012789294012752129</v>
      </c>
      <c r="H38" s="299">
        <v>90000</v>
      </c>
      <c r="I38" s="271">
        <f>H38/'- 44 -'!I38</f>
        <v>0.001311722462846372</v>
      </c>
    </row>
    <row r="39" spans="1:9" ht="13.5" customHeight="1">
      <c r="A39" s="399" t="s">
        <v>366</v>
      </c>
      <c r="B39" s="298">
        <v>0</v>
      </c>
      <c r="C39" s="270">
        <f>B39/'- 44 -'!I39</f>
        <v>0</v>
      </c>
      <c r="D39" s="298">
        <v>6619341</v>
      </c>
      <c r="E39" s="270">
        <f>D39/'- 44 -'!I39</f>
        <v>0.42929495616410246</v>
      </c>
      <c r="F39" s="298">
        <v>50000</v>
      </c>
      <c r="G39" s="270">
        <f>F39/'- 44 -'!I39</f>
        <v>0.003242731838139948</v>
      </c>
      <c r="H39" s="298">
        <v>0</v>
      </c>
      <c r="I39" s="270">
        <f>H39/'- 44 -'!I39</f>
        <v>0</v>
      </c>
    </row>
    <row r="40" spans="1:9" ht="13.5" customHeight="1">
      <c r="A40" s="400" t="s">
        <v>367</v>
      </c>
      <c r="B40" s="299">
        <v>9500</v>
      </c>
      <c r="C40" s="271">
        <f>B40/'- 44 -'!I40</f>
        <v>0.00013367792218354864</v>
      </c>
      <c r="D40" s="299">
        <v>33654094</v>
      </c>
      <c r="E40" s="271">
        <f>D40/'- 44 -'!I40</f>
        <v>0.47355887988314016</v>
      </c>
      <c r="F40" s="299">
        <v>760000</v>
      </c>
      <c r="G40" s="271">
        <f>F40/'- 44 -'!I40</f>
        <v>0.010694233774683893</v>
      </c>
      <c r="H40" s="299">
        <v>80000</v>
      </c>
      <c r="I40" s="271">
        <f>H40/'- 44 -'!I40</f>
        <v>0.0011257088183877781</v>
      </c>
    </row>
    <row r="41" spans="1:9" ht="13.5" customHeight="1">
      <c r="A41" s="399" t="s">
        <v>368</v>
      </c>
      <c r="B41" s="298">
        <v>0</v>
      </c>
      <c r="C41" s="270">
        <f>B41/'- 44 -'!I41</f>
        <v>0</v>
      </c>
      <c r="D41" s="298">
        <v>18707620</v>
      </c>
      <c r="E41" s="270">
        <f>D41/'- 44 -'!I41</f>
        <v>0.4369302193224987</v>
      </c>
      <c r="F41" s="298">
        <v>150536</v>
      </c>
      <c r="G41" s="270">
        <f>F41/'- 44 -'!I41</f>
        <v>0.003515878957127185</v>
      </c>
      <c r="H41" s="298">
        <v>0</v>
      </c>
      <c r="I41" s="270">
        <f>H41/'- 44 -'!I41</f>
        <v>0</v>
      </c>
    </row>
    <row r="42" spans="1:9" ht="13.5" customHeight="1">
      <c r="A42" s="400" t="s">
        <v>369</v>
      </c>
      <c r="B42" s="299">
        <v>20700</v>
      </c>
      <c r="C42" s="271">
        <f>B42/'- 44 -'!I42</f>
        <v>0.0013264631513342584</v>
      </c>
      <c r="D42" s="299">
        <v>5020560</v>
      </c>
      <c r="E42" s="271">
        <f>D42/'- 44 -'!I42</f>
        <v>0.32171921927839253</v>
      </c>
      <c r="F42" s="299">
        <v>51173</v>
      </c>
      <c r="G42" s="271">
        <f>F42/'- 44 -'!I42</f>
        <v>0.003279183518996522</v>
      </c>
      <c r="H42" s="299">
        <v>364565</v>
      </c>
      <c r="I42" s="271">
        <f>H42/'- 44 -'!I42</f>
        <v>0.023361451148124344</v>
      </c>
    </row>
    <row r="43" spans="1:9" ht="13.5" customHeight="1">
      <c r="A43" s="399" t="s">
        <v>370</v>
      </c>
      <c r="B43" s="298">
        <v>0</v>
      </c>
      <c r="C43" s="270">
        <f>B43/'- 44 -'!I43</f>
        <v>0</v>
      </c>
      <c r="D43" s="298">
        <v>3870514</v>
      </c>
      <c r="E43" s="270">
        <f>D43/'- 44 -'!I43</f>
        <v>0.4138662938158837</v>
      </c>
      <c r="F43" s="298">
        <v>26000</v>
      </c>
      <c r="G43" s="270">
        <f>F43/'- 44 -'!I43</f>
        <v>0.002780127817445687</v>
      </c>
      <c r="H43" s="298">
        <v>0</v>
      </c>
      <c r="I43" s="270">
        <f>H43/'- 44 -'!I43</f>
        <v>0</v>
      </c>
    </row>
    <row r="44" spans="1:9" ht="13.5" customHeight="1">
      <c r="A44" s="400" t="s">
        <v>371</v>
      </c>
      <c r="B44" s="299">
        <v>17474</v>
      </c>
      <c r="C44" s="271">
        <f>B44/'- 44 -'!I44</f>
        <v>0.0023656209775372956</v>
      </c>
      <c r="D44" s="299">
        <v>2110004</v>
      </c>
      <c r="E44" s="271">
        <f>D44/'- 44 -'!I44</f>
        <v>0.2856512375579492</v>
      </c>
      <c r="F44" s="299">
        <v>40000</v>
      </c>
      <c r="G44" s="271">
        <f>F44/'- 44 -'!I44</f>
        <v>0.005415179071849138</v>
      </c>
      <c r="H44" s="299">
        <v>11600</v>
      </c>
      <c r="I44" s="271">
        <f>H44/'- 44 -'!I44</f>
        <v>0.0015704019308362498</v>
      </c>
    </row>
    <row r="45" spans="1:9" ht="13.5" customHeight="1">
      <c r="A45" s="399" t="s">
        <v>372</v>
      </c>
      <c r="B45" s="298">
        <v>110000</v>
      </c>
      <c r="C45" s="270">
        <f>B45/'- 44 -'!I45</f>
        <v>0.010355788165386456</v>
      </c>
      <c r="D45" s="298">
        <v>3782297</v>
      </c>
      <c r="E45" s="270">
        <f>D45/'- 44 -'!I45</f>
        <v>0.35607878645978813</v>
      </c>
      <c r="F45" s="298">
        <v>37696</v>
      </c>
      <c r="G45" s="270">
        <f>F45/'- 44 -'!I45</f>
        <v>0.003548834460749162</v>
      </c>
      <c r="H45" s="298">
        <v>0</v>
      </c>
      <c r="I45" s="270">
        <f>H45/'- 44 -'!I45</f>
        <v>0</v>
      </c>
    </row>
    <row r="46" spans="1:9" ht="13.5" customHeight="1">
      <c r="A46" s="400" t="s">
        <v>373</v>
      </c>
      <c r="B46" s="299">
        <v>12700</v>
      </c>
      <c r="C46" s="271">
        <f>B46/'- 44 -'!I46</f>
        <v>4.670395137493491E-05</v>
      </c>
      <c r="D46" s="299">
        <v>119336800</v>
      </c>
      <c r="E46" s="271">
        <f>D46/'- 44 -'!I46</f>
        <v>0.4388582759401836</v>
      </c>
      <c r="F46" s="299">
        <v>2300000</v>
      </c>
      <c r="G46" s="271">
        <f>F46/'- 44 -'!I46</f>
        <v>0.008458195918295299</v>
      </c>
      <c r="H46" s="299">
        <v>2100000</v>
      </c>
      <c r="I46" s="271">
        <f>H46/'- 44 -'!I46</f>
        <v>0.007722700621052229</v>
      </c>
    </row>
    <row r="47" spans="1:9" ht="13.5" customHeight="1">
      <c r="A47" s="399" t="s">
        <v>377</v>
      </c>
      <c r="B47" s="298">
        <v>0</v>
      </c>
      <c r="C47" s="270">
        <f>B47/'- 44 -'!I47</f>
        <v>0</v>
      </c>
      <c r="D47" s="298">
        <v>0</v>
      </c>
      <c r="E47" s="270">
        <f>D47/'- 44 -'!I47</f>
        <v>0</v>
      </c>
      <c r="F47" s="298">
        <v>2905140</v>
      </c>
      <c r="G47" s="270">
        <f>F47/'- 44 -'!I47</f>
        <v>0.31245294610107627</v>
      </c>
      <c r="H47" s="298">
        <v>0</v>
      </c>
      <c r="I47" s="270">
        <f>H47/'- 44 -'!I47</f>
        <v>0</v>
      </c>
    </row>
    <row r="48" spans="1:9" ht="4.5" customHeight="1">
      <c r="A48" s="401"/>
      <c r="B48" s="300"/>
      <c r="C48" s="159"/>
      <c r="D48" s="300"/>
      <c r="E48" s="159"/>
      <c r="F48" s="300"/>
      <c r="G48" s="159"/>
      <c r="H48" s="300"/>
      <c r="I48" s="159"/>
    </row>
    <row r="49" spans="1:9" ht="13.5" customHeight="1">
      <c r="A49" s="395" t="s">
        <v>374</v>
      </c>
      <c r="B49" s="301">
        <f>SUM(B11:B47)</f>
        <v>14746086</v>
      </c>
      <c r="C49" s="79">
        <f>B49/'- 44 -'!$I49</f>
        <v>0.009947144638124477</v>
      </c>
      <c r="D49" s="301">
        <f>SUM(D11:D47)</f>
        <v>575563114</v>
      </c>
      <c r="E49" s="79">
        <f>D49/'- 44 -'!$I49</f>
        <v>0.3882528247378543</v>
      </c>
      <c r="F49" s="301">
        <f>SUM(F11:F47)</f>
        <v>11786609</v>
      </c>
      <c r="G49" s="79">
        <f>F49/'- 44 -'!$I49</f>
        <v>0.00795079484251073</v>
      </c>
      <c r="H49" s="301">
        <f>SUM(H11:H47)</f>
        <v>30944069</v>
      </c>
      <c r="I49" s="79">
        <f>H49/'- 44 -'!$I49</f>
        <v>0.020873683364867383</v>
      </c>
    </row>
    <row r="50" spans="1:9" ht="4.5" customHeight="1">
      <c r="A50" s="401" t="s">
        <v>21</v>
      </c>
      <c r="B50" s="300"/>
      <c r="C50" s="159"/>
      <c r="D50" s="300"/>
      <c r="E50" s="159"/>
      <c r="F50" s="300"/>
      <c r="G50" s="159"/>
      <c r="H50" s="300"/>
      <c r="I50" s="159"/>
    </row>
    <row r="51" spans="1:9" ht="13.5" customHeight="1">
      <c r="A51" s="400" t="s">
        <v>375</v>
      </c>
      <c r="B51" s="299">
        <v>0</v>
      </c>
      <c r="C51" s="271">
        <f>B51/'- 44 -'!I51</f>
        <v>0</v>
      </c>
      <c r="D51" s="299">
        <v>0</v>
      </c>
      <c r="E51" s="271">
        <f>D51/'- 44 -'!I51</f>
        <v>0</v>
      </c>
      <c r="F51" s="299">
        <v>173750</v>
      </c>
      <c r="G51" s="271">
        <f>F51/'- 44 -'!I51</f>
        <v>0.11541637245178916</v>
      </c>
      <c r="H51" s="299">
        <v>126336</v>
      </c>
      <c r="I51" s="271">
        <f>H51/'- 44 -'!I51</f>
        <v>0.08392082204356395</v>
      </c>
    </row>
    <row r="52" spans="1:9" ht="13.5" customHeight="1">
      <c r="A52" s="399" t="s">
        <v>376</v>
      </c>
      <c r="B52" s="298">
        <v>0</v>
      </c>
      <c r="C52" s="270">
        <f>B52/'- 44 -'!I52</f>
        <v>0</v>
      </c>
      <c r="D52" s="298">
        <v>1727931</v>
      </c>
      <c r="E52" s="270">
        <f>D52/'- 44 -'!I52</f>
        <v>0.6645543404477076</v>
      </c>
      <c r="F52" s="298">
        <v>115000</v>
      </c>
      <c r="G52" s="270">
        <f>F52/'- 44 -'!I52</f>
        <v>0.04422847275237632</v>
      </c>
      <c r="H52" s="298">
        <v>0</v>
      </c>
      <c r="I52" s="270">
        <f>H52/'- 44 -'!I52</f>
        <v>0</v>
      </c>
    </row>
    <row r="53" ht="49.5" customHeight="1"/>
    <row r="54" spans="1:9" ht="14.25" customHeight="1">
      <c r="A54" s="3"/>
      <c r="B54" s="9"/>
      <c r="C54" s="9"/>
      <c r="D54" s="9"/>
      <c r="E54" s="9"/>
      <c r="F54" s="9"/>
      <c r="G54" s="9"/>
      <c r="H54" s="9"/>
      <c r="I54" s="9"/>
    </row>
    <row r="55" spans="1:9" ht="14.25" customHeight="1">
      <c r="A55" s="3"/>
      <c r="B55" s="9"/>
      <c r="C55" s="9"/>
      <c r="D55" s="9"/>
      <c r="E55" s="9"/>
      <c r="F55" s="9"/>
      <c r="G55" s="9"/>
      <c r="H55" s="9"/>
      <c r="I55" s="9"/>
    </row>
    <row r="56" spans="1:9" ht="14.25" customHeight="1">
      <c r="A56" s="3"/>
      <c r="B56" s="9"/>
      <c r="C56" s="9"/>
      <c r="D56" s="9"/>
      <c r="E56" s="9"/>
      <c r="F56" s="9"/>
      <c r="G56" s="9"/>
      <c r="H56" s="9"/>
      <c r="I56" s="9"/>
    </row>
    <row r="57" spans="1:9" ht="14.25" customHeight="1">
      <c r="A57" s="3"/>
      <c r="B57" s="9"/>
      <c r="C57" s="9"/>
      <c r="D57" s="9"/>
      <c r="E57" s="9"/>
      <c r="F57" s="9"/>
      <c r="G57" s="9"/>
      <c r="H57" s="9"/>
      <c r="I57" s="9"/>
    </row>
    <row r="58" spans="1:9" ht="14.25" customHeight="1">
      <c r="A58" s="3"/>
      <c r="B58" s="9"/>
      <c r="C58" s="9"/>
      <c r="D58" s="9"/>
      <c r="E58" s="9"/>
      <c r="F58" s="9"/>
      <c r="G58" s="9"/>
      <c r="H58" s="9"/>
      <c r="I58" s="9"/>
    </row>
    <row r="59" ht="14.25" customHeight="1"/>
    <row r="60" ht="14.25"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Roman,Bold"&amp;11&amp;A</oddHeader>
  </headerFooter>
</worksheet>
</file>

<file path=xl/worksheets/sheet39.xml><?xml version="1.0" encoding="utf-8"?>
<worksheet xmlns="http://schemas.openxmlformats.org/spreadsheetml/2006/main" xmlns:r="http://schemas.openxmlformats.org/officeDocument/2006/relationships">
  <sheetPr codeName="Sheet38">
    <pageSetUpPr fitToPage="1"/>
  </sheetPr>
  <dimension ref="A1:I58"/>
  <sheetViews>
    <sheetView showGridLines="0" showZeros="0" workbookViewId="0" topLeftCell="A1">
      <selection activeCell="A1" sqref="A1"/>
    </sheetView>
  </sheetViews>
  <sheetFormatPr defaultColWidth="15.83203125" defaultRowHeight="12"/>
  <cols>
    <col min="1" max="1" width="33.83203125" style="66" customWidth="1"/>
    <col min="2" max="2" width="15.83203125" style="66" customWidth="1"/>
    <col min="3" max="3" width="8.83203125" style="66" customWidth="1"/>
    <col min="4" max="4" width="15.83203125" style="66" customWidth="1"/>
    <col min="5" max="5" width="8.83203125" style="66" customWidth="1"/>
    <col min="6" max="6" width="15.83203125" style="66" customWidth="1"/>
    <col min="7" max="7" width="8.83203125" style="66" customWidth="1"/>
    <col min="8" max="8" width="4.83203125" style="66" customWidth="1"/>
    <col min="9" max="9" width="19.83203125" style="66" customWidth="1"/>
    <col min="10" max="16384" width="15.83203125" style="66" customWidth="1"/>
  </cols>
  <sheetData>
    <row r="1" ht="6.75" customHeight="1">
      <c r="A1" s="64"/>
    </row>
    <row r="2" spans="1:9" ht="15.75" customHeight="1">
      <c r="A2" s="335"/>
      <c r="B2" s="524" t="s">
        <v>566</v>
      </c>
      <c r="C2" s="83"/>
      <c r="D2" s="83"/>
      <c r="E2" s="83"/>
      <c r="F2" s="83"/>
      <c r="G2" s="338"/>
      <c r="H2" s="231"/>
      <c r="I2" s="337" t="s">
        <v>23</v>
      </c>
    </row>
    <row r="3" ht="15.75" customHeight="1">
      <c r="A3" s="85"/>
    </row>
    <row r="4" spans="2:9" ht="15.75" customHeight="1">
      <c r="B4" s="123"/>
      <c r="C4" s="114"/>
      <c r="D4" s="114"/>
      <c r="E4" s="114"/>
      <c r="F4" s="114"/>
      <c r="G4" s="114"/>
      <c r="H4" s="114"/>
      <c r="I4" s="114"/>
    </row>
    <row r="5" spans="2:9" ht="15.75" customHeight="1">
      <c r="B5" s="42"/>
      <c r="C5" s="114"/>
      <c r="D5" s="114"/>
      <c r="E5" s="114"/>
      <c r="F5" s="114"/>
      <c r="G5" s="114"/>
      <c r="H5" s="114"/>
      <c r="I5" s="114"/>
    </row>
    <row r="6" spans="2:9" ht="15.75" customHeight="1">
      <c r="B6" s="52" t="s">
        <v>139</v>
      </c>
      <c r="C6" s="51"/>
      <c r="D6" s="145"/>
      <c r="E6" s="145"/>
      <c r="F6" s="52" t="s">
        <v>87</v>
      </c>
      <c r="G6" s="51"/>
      <c r="H6" s="114"/>
      <c r="I6" s="116" t="s">
        <v>87</v>
      </c>
    </row>
    <row r="7" spans="2:9" ht="15.75" customHeight="1">
      <c r="B7" s="139" t="s">
        <v>150</v>
      </c>
      <c r="C7" s="141"/>
      <c r="D7" s="146"/>
      <c r="E7" s="146"/>
      <c r="F7" s="139" t="s">
        <v>151</v>
      </c>
      <c r="G7" s="141"/>
      <c r="H7" s="114"/>
      <c r="I7" s="118" t="s">
        <v>152</v>
      </c>
    </row>
    <row r="8" spans="1:9" ht="15.75" customHeight="1">
      <c r="A8" s="303"/>
      <c r="B8" s="54" t="s">
        <v>172</v>
      </c>
      <c r="C8" s="55"/>
      <c r="D8" s="54" t="s">
        <v>75</v>
      </c>
      <c r="E8" s="54"/>
      <c r="F8" s="53" t="s">
        <v>173</v>
      </c>
      <c r="G8" s="55"/>
      <c r="H8" s="114"/>
      <c r="I8" s="147" t="s">
        <v>168</v>
      </c>
    </row>
    <row r="9" spans="1:9" ht="15.75" customHeight="1">
      <c r="A9" s="304" t="s">
        <v>118</v>
      </c>
      <c r="B9" s="125" t="s">
        <v>173</v>
      </c>
      <c r="C9" s="124" t="s">
        <v>120</v>
      </c>
      <c r="D9" s="148" t="s">
        <v>173</v>
      </c>
      <c r="E9" s="148" t="s">
        <v>120</v>
      </c>
      <c r="F9" s="124" t="s">
        <v>173</v>
      </c>
      <c r="G9" s="148" t="s">
        <v>120</v>
      </c>
      <c r="H9" s="114"/>
      <c r="I9" s="148" t="s">
        <v>173</v>
      </c>
    </row>
    <row r="10" spans="1:9" ht="4.5" customHeight="1">
      <c r="A10" s="61"/>
      <c r="B10" s="120"/>
      <c r="C10" s="120"/>
      <c r="D10" s="120"/>
      <c r="E10" s="120"/>
      <c r="F10" s="120"/>
      <c r="G10" s="134"/>
      <c r="H10" s="64"/>
      <c r="I10" s="120"/>
    </row>
    <row r="11" spans="1:9" ht="13.5" customHeight="1">
      <c r="A11" s="399" t="s">
        <v>339</v>
      </c>
      <c r="B11" s="298">
        <v>55900</v>
      </c>
      <c r="C11" s="270">
        <f>B11/I11</f>
        <v>0.004740772201400894</v>
      </c>
      <c r="D11" s="298">
        <v>78148</v>
      </c>
      <c r="E11" s="270">
        <f>D11/I11</f>
        <v>0.006627582575940556</v>
      </c>
      <c r="F11" s="298">
        <f>SUM('- 43 -'!B11,'- 43 -'!D11,'- 43 -'!F11,'- 43 -'!H11,B11,D11)</f>
        <v>4816448</v>
      </c>
      <c r="G11" s="270">
        <f>F11/I11</f>
        <v>0.40847375291400595</v>
      </c>
      <c r="I11" s="298">
        <f>SUM('- 42 -'!F11,F11)</f>
        <v>11791328</v>
      </c>
    </row>
    <row r="12" spans="1:9" ht="13.5" customHeight="1">
      <c r="A12" s="400" t="s">
        <v>340</v>
      </c>
      <c r="B12" s="299">
        <v>60188</v>
      </c>
      <c r="C12" s="271">
        <f aca="true" t="shared" si="0" ref="C12:C47">B12/I12</f>
        <v>0.0029605793070814007</v>
      </c>
      <c r="D12" s="299">
        <v>81000</v>
      </c>
      <c r="E12" s="271">
        <f aca="true" t="shared" si="1" ref="E12:E47">D12/I12</f>
        <v>0.003984297931042624</v>
      </c>
      <c r="F12" s="299">
        <f>SUM('- 43 -'!B12,'- 43 -'!D12,'- 43 -'!F12,'- 43 -'!H12,B12,D12)</f>
        <v>8233433</v>
      </c>
      <c r="G12" s="271">
        <f>F12/I12</f>
        <v>0.4049932107071366</v>
      </c>
      <c r="I12" s="299">
        <f>SUM('- 42 -'!F12,F12)</f>
        <v>20329805</v>
      </c>
    </row>
    <row r="13" spans="1:9" ht="13.5" customHeight="1">
      <c r="A13" s="399" t="s">
        <v>341</v>
      </c>
      <c r="B13" s="298">
        <v>523700</v>
      </c>
      <c r="C13" s="270">
        <f t="shared" si="0"/>
        <v>0.010566541772846591</v>
      </c>
      <c r="D13" s="298">
        <v>75800</v>
      </c>
      <c r="E13" s="270">
        <f t="shared" si="1"/>
        <v>0.001529394436474645</v>
      </c>
      <c r="F13" s="298">
        <f>SUM('- 43 -'!B13,'- 43 -'!D13,'- 43 -'!F13,'- 43 -'!H13,B13,D13)</f>
        <v>21182800</v>
      </c>
      <c r="G13" s="270">
        <f aca="true" t="shared" si="2" ref="G13:G47">F13/I13</f>
        <v>0.42739916185956606</v>
      </c>
      <c r="I13" s="298">
        <f>SUM('- 42 -'!F13,F13)</f>
        <v>49562100</v>
      </c>
    </row>
    <row r="14" spans="1:9" ht="13.5" customHeight="1">
      <c r="A14" s="400" t="s">
        <v>378</v>
      </c>
      <c r="B14" s="299">
        <v>55000</v>
      </c>
      <c r="C14" s="271">
        <f t="shared" si="0"/>
        <v>0.001473309840381076</v>
      </c>
      <c r="D14" s="299">
        <v>45000</v>
      </c>
      <c r="E14" s="271">
        <f t="shared" si="1"/>
        <v>0.0012054353239481532</v>
      </c>
      <c r="F14" s="299">
        <f>SUM('- 43 -'!B14,'- 43 -'!D14,'- 43 -'!F14,'- 43 -'!H14,B14,D14)</f>
        <v>13557886</v>
      </c>
      <c r="G14" s="271">
        <f t="shared" si="2"/>
        <v>0.36318121561026956</v>
      </c>
      <c r="I14" s="299">
        <f>SUM('- 42 -'!F14,F14)</f>
        <v>37330912</v>
      </c>
    </row>
    <row r="15" spans="1:9" ht="13.5" customHeight="1">
      <c r="A15" s="399" t="s">
        <v>342</v>
      </c>
      <c r="B15" s="298">
        <v>57000</v>
      </c>
      <c r="C15" s="270">
        <f t="shared" si="0"/>
        <v>0.004175294081711091</v>
      </c>
      <c r="D15" s="298">
        <v>2000</v>
      </c>
      <c r="E15" s="270">
        <f t="shared" si="1"/>
        <v>0.00014650154672670495</v>
      </c>
      <c r="F15" s="298">
        <f>SUM('- 43 -'!B15,'- 43 -'!D15,'- 43 -'!F15,'- 43 -'!H15,B15,D15)</f>
        <v>6346177</v>
      </c>
      <c r="G15" s="270">
        <f t="shared" si="2"/>
        <v>0.46486237315072015</v>
      </c>
      <c r="I15" s="298">
        <f>SUM('- 42 -'!F15,F15)</f>
        <v>13651733</v>
      </c>
    </row>
    <row r="16" spans="1:9" ht="13.5" customHeight="1">
      <c r="A16" s="400" t="s">
        <v>343</v>
      </c>
      <c r="B16" s="299">
        <v>885677</v>
      </c>
      <c r="C16" s="271">
        <f t="shared" si="0"/>
        <v>0.08218247507158097</v>
      </c>
      <c r="D16" s="299">
        <v>52202</v>
      </c>
      <c r="E16" s="271">
        <f t="shared" si="1"/>
        <v>0.004843853417991739</v>
      </c>
      <c r="F16" s="299">
        <f>SUM('- 43 -'!B16,'- 43 -'!D16,'- 43 -'!F16,'- 43 -'!H16,B16,D16)</f>
        <v>4365102</v>
      </c>
      <c r="G16" s="271">
        <f t="shared" si="2"/>
        <v>0.405040309616156</v>
      </c>
      <c r="I16" s="299">
        <f>SUM('- 42 -'!F16,F16)</f>
        <v>10776957</v>
      </c>
    </row>
    <row r="17" spans="1:9" ht="13.5" customHeight="1">
      <c r="A17" s="399" t="s">
        <v>344</v>
      </c>
      <c r="B17" s="298">
        <v>25700</v>
      </c>
      <c r="C17" s="270">
        <f t="shared" si="0"/>
        <v>0.0019554642633579705</v>
      </c>
      <c r="D17" s="298">
        <v>20000</v>
      </c>
      <c r="E17" s="270">
        <f t="shared" si="1"/>
        <v>0.001521762072652117</v>
      </c>
      <c r="F17" s="298">
        <f>SUM('- 43 -'!B17,'- 43 -'!D17,'- 43 -'!F17,'- 43 -'!H17,B17,D17)</f>
        <v>6203979</v>
      </c>
      <c r="G17" s="270">
        <f t="shared" si="2"/>
        <v>0.47204899708651044</v>
      </c>
      <c r="I17" s="298">
        <f>SUM('- 42 -'!F17,F17)</f>
        <v>13142659</v>
      </c>
    </row>
    <row r="18" spans="1:9" ht="13.5" customHeight="1">
      <c r="A18" s="400" t="s">
        <v>345</v>
      </c>
      <c r="B18" s="299">
        <v>3393190</v>
      </c>
      <c r="C18" s="271">
        <f t="shared" si="0"/>
        <v>0.0412557297784047</v>
      </c>
      <c r="D18" s="299">
        <v>111120</v>
      </c>
      <c r="E18" s="271">
        <f t="shared" si="1"/>
        <v>0.0013510403758635178</v>
      </c>
      <c r="F18" s="299">
        <f>SUM('- 43 -'!B18,'- 43 -'!D18,'- 43 -'!F18,'- 43 -'!H18,B18,D18)</f>
        <v>44486273</v>
      </c>
      <c r="G18" s="271">
        <f t="shared" si="2"/>
        <v>0.5408814884331089</v>
      </c>
      <c r="I18" s="299">
        <f>SUM('- 42 -'!F18,F18)</f>
        <v>82247727</v>
      </c>
    </row>
    <row r="19" spans="1:9" ht="13.5" customHeight="1">
      <c r="A19" s="399" t="s">
        <v>346</v>
      </c>
      <c r="B19" s="298">
        <v>0</v>
      </c>
      <c r="C19" s="270">
        <f t="shared" si="0"/>
        <v>0</v>
      </c>
      <c r="D19" s="298">
        <v>100000</v>
      </c>
      <c r="E19" s="270">
        <f t="shared" si="1"/>
        <v>0.00499479642108851</v>
      </c>
      <c r="F19" s="298">
        <f>SUM('- 43 -'!B19,'- 43 -'!D19,'- 43 -'!F19,'- 43 -'!H19,B19,D19)</f>
        <v>6972000</v>
      </c>
      <c r="G19" s="270">
        <f t="shared" si="2"/>
        <v>0.34823720647829093</v>
      </c>
      <c r="I19" s="298">
        <f>SUM('- 42 -'!F19,F19)</f>
        <v>20020836</v>
      </c>
    </row>
    <row r="20" spans="1:9" ht="13.5" customHeight="1">
      <c r="A20" s="400" t="s">
        <v>347</v>
      </c>
      <c r="B20" s="299">
        <v>358900</v>
      </c>
      <c r="C20" s="271">
        <f t="shared" si="0"/>
        <v>0.009050656263363053</v>
      </c>
      <c r="D20" s="299">
        <v>95430</v>
      </c>
      <c r="E20" s="271">
        <f t="shared" si="1"/>
        <v>0.0024065314216013822</v>
      </c>
      <c r="F20" s="299">
        <f>SUM('- 43 -'!B20,'- 43 -'!D20,'- 43 -'!F20,'- 43 -'!H20,B20,D20)</f>
        <v>12586170</v>
      </c>
      <c r="G20" s="271">
        <f t="shared" si="2"/>
        <v>0.3173950915080862</v>
      </c>
      <c r="I20" s="299">
        <f>SUM('- 42 -'!F20,F20)</f>
        <v>39654583</v>
      </c>
    </row>
    <row r="21" spans="1:9" ht="13.5" customHeight="1">
      <c r="A21" s="399" t="s">
        <v>348</v>
      </c>
      <c r="B21" s="298">
        <v>233159</v>
      </c>
      <c r="C21" s="270">
        <f t="shared" si="0"/>
        <v>0.009183103584088224</v>
      </c>
      <c r="D21" s="298">
        <v>58500</v>
      </c>
      <c r="E21" s="270">
        <f t="shared" si="1"/>
        <v>0.0023040567152422214</v>
      </c>
      <c r="F21" s="298">
        <f>SUM('- 43 -'!B21,'- 43 -'!D21,'- 43 -'!F21,'- 43 -'!H21,B21,D21)</f>
        <v>10081659</v>
      </c>
      <c r="G21" s="270">
        <f t="shared" si="2"/>
        <v>0.3970720362347381</v>
      </c>
      <c r="I21" s="298">
        <f>SUM('- 42 -'!F21,F21)</f>
        <v>25390000</v>
      </c>
    </row>
    <row r="22" spans="1:9" ht="13.5" customHeight="1">
      <c r="A22" s="400" t="s">
        <v>349</v>
      </c>
      <c r="B22" s="299">
        <v>0</v>
      </c>
      <c r="C22" s="271">
        <f t="shared" si="0"/>
        <v>0</v>
      </c>
      <c r="D22" s="299">
        <v>77000</v>
      </c>
      <c r="E22" s="271">
        <f t="shared" si="1"/>
        <v>0.005972962184323131</v>
      </c>
      <c r="F22" s="299">
        <f>SUM('- 43 -'!B22,'- 43 -'!D22,'- 43 -'!F22,'- 43 -'!H22,B22,D22)</f>
        <v>3863572</v>
      </c>
      <c r="G22" s="271">
        <f t="shared" si="2"/>
        <v>0.29970090197934657</v>
      </c>
      <c r="I22" s="299">
        <f>SUM('- 42 -'!F22,F22)</f>
        <v>12891426</v>
      </c>
    </row>
    <row r="23" spans="1:9" ht="13.5" customHeight="1">
      <c r="A23" s="399" t="s">
        <v>350</v>
      </c>
      <c r="B23" s="298">
        <v>23000</v>
      </c>
      <c r="C23" s="270">
        <f t="shared" si="0"/>
        <v>0.0020875547699491953</v>
      </c>
      <c r="D23" s="298">
        <v>20000</v>
      </c>
      <c r="E23" s="270">
        <f t="shared" si="1"/>
        <v>0.0018152650173471263</v>
      </c>
      <c r="F23" s="298">
        <f>SUM('- 43 -'!B23,'- 43 -'!D23,'- 43 -'!F23,'- 43 -'!H23,B23,D23)</f>
        <v>3541117</v>
      </c>
      <c r="G23" s="270">
        <f t="shared" si="2"/>
        <v>0.3214032906216602</v>
      </c>
      <c r="I23" s="298">
        <f>SUM('- 42 -'!F23,F23)</f>
        <v>11017675</v>
      </c>
    </row>
    <row r="24" spans="1:9" ht="13.5" customHeight="1">
      <c r="A24" s="400" t="s">
        <v>351</v>
      </c>
      <c r="B24" s="299">
        <v>406500</v>
      </c>
      <c r="C24" s="271">
        <f t="shared" si="0"/>
        <v>0.01109314134403136</v>
      </c>
      <c r="D24" s="299">
        <v>67500</v>
      </c>
      <c r="E24" s="271">
        <f t="shared" si="1"/>
        <v>0.0018420345405218126</v>
      </c>
      <c r="F24" s="299">
        <f>SUM('- 43 -'!B24,'- 43 -'!D24,'- 43 -'!F24,'- 43 -'!H24,B24,D24)</f>
        <v>15799137</v>
      </c>
      <c r="G24" s="271">
        <f t="shared" si="2"/>
        <v>0.43114897873238767</v>
      </c>
      <c r="I24" s="299">
        <f>SUM('- 42 -'!F24,F24)</f>
        <v>36644264</v>
      </c>
    </row>
    <row r="25" spans="1:9" ht="13.5" customHeight="1">
      <c r="A25" s="399" t="s">
        <v>352</v>
      </c>
      <c r="B25" s="298">
        <v>1000000</v>
      </c>
      <c r="C25" s="270">
        <f t="shared" si="0"/>
        <v>0.008472902083178208</v>
      </c>
      <c r="D25" s="298">
        <v>656000</v>
      </c>
      <c r="E25" s="270">
        <f t="shared" si="1"/>
        <v>0.005558223766564905</v>
      </c>
      <c r="F25" s="298">
        <f>SUM('- 43 -'!B25,'- 43 -'!D25,'- 43 -'!F25,'- 43 -'!H25,B25,D25)</f>
        <v>52805396</v>
      </c>
      <c r="G25" s="270">
        <f t="shared" si="2"/>
        <v>0.44741494977145024</v>
      </c>
      <c r="I25" s="298">
        <f>SUM('- 42 -'!F25,F25)</f>
        <v>118023316</v>
      </c>
    </row>
    <row r="26" spans="1:9" ht="13.5" customHeight="1">
      <c r="A26" s="400" t="s">
        <v>353</v>
      </c>
      <c r="B26" s="299">
        <v>233000</v>
      </c>
      <c r="C26" s="271">
        <f t="shared" si="0"/>
        <v>0.008493368010090267</v>
      </c>
      <c r="D26" s="299">
        <v>45000</v>
      </c>
      <c r="E26" s="271">
        <f t="shared" si="1"/>
        <v>0.001640350044867219</v>
      </c>
      <c r="F26" s="299">
        <f>SUM('- 43 -'!B26,'- 43 -'!D26,'- 43 -'!F26,'- 43 -'!H26,B26,D26)</f>
        <v>10613818</v>
      </c>
      <c r="G26" s="271">
        <f t="shared" si="2"/>
        <v>0.38689726294472215</v>
      </c>
      <c r="I26" s="299">
        <f>SUM('- 42 -'!F26,F26)</f>
        <v>27433169</v>
      </c>
    </row>
    <row r="27" spans="1:9" ht="13.5" customHeight="1">
      <c r="A27" s="399" t="s">
        <v>354</v>
      </c>
      <c r="B27" s="298">
        <v>14262</v>
      </c>
      <c r="C27" s="270">
        <f t="shared" si="0"/>
        <v>0.0005017405069302951</v>
      </c>
      <c r="D27" s="298">
        <v>100570</v>
      </c>
      <c r="E27" s="270">
        <f t="shared" si="1"/>
        <v>0.003538076201232631</v>
      </c>
      <c r="F27" s="298">
        <f>SUM('- 43 -'!B27,'- 43 -'!D27,'- 43 -'!F27,'- 43 -'!H27,B27,D27)</f>
        <v>8901007</v>
      </c>
      <c r="G27" s="270">
        <f t="shared" si="2"/>
        <v>0.313139515100975</v>
      </c>
      <c r="I27" s="298">
        <f>SUM('- 42 -'!F27,F27)</f>
        <v>28425052</v>
      </c>
    </row>
    <row r="28" spans="1:9" ht="13.5" customHeight="1">
      <c r="A28" s="400" t="s">
        <v>355</v>
      </c>
      <c r="B28" s="299">
        <v>17500</v>
      </c>
      <c r="C28" s="271">
        <f t="shared" si="0"/>
        <v>0.0010242669921065304</v>
      </c>
      <c r="D28" s="299">
        <v>50000</v>
      </c>
      <c r="E28" s="271">
        <f t="shared" si="1"/>
        <v>0.002926477120304372</v>
      </c>
      <c r="F28" s="299">
        <f>SUM('- 43 -'!B28,'- 43 -'!D28,'- 43 -'!F28,'- 43 -'!H28,B28,D28)</f>
        <v>7192222</v>
      </c>
      <c r="G28" s="271">
        <f t="shared" si="2"/>
        <v>0.4209574625429951</v>
      </c>
      <c r="I28" s="299">
        <f>SUM('- 42 -'!F28,F28)</f>
        <v>17085389</v>
      </c>
    </row>
    <row r="29" spans="1:9" ht="13.5" customHeight="1">
      <c r="A29" s="399" t="s">
        <v>356</v>
      </c>
      <c r="B29" s="298">
        <v>1473600</v>
      </c>
      <c r="C29" s="270">
        <f t="shared" si="0"/>
        <v>0.013117484835511894</v>
      </c>
      <c r="D29" s="298">
        <v>115000</v>
      </c>
      <c r="E29" s="270">
        <f t="shared" si="1"/>
        <v>0.0010236907953880753</v>
      </c>
      <c r="F29" s="298">
        <f>SUM('- 43 -'!B29,'- 43 -'!D29,'- 43 -'!F29,'- 43 -'!H29,B29,D29)</f>
        <v>62060458</v>
      </c>
      <c r="G29" s="270">
        <f t="shared" si="2"/>
        <v>0.5524410401058109</v>
      </c>
      <c r="I29" s="298">
        <f>SUM('- 42 -'!F29,F29)</f>
        <v>112338609</v>
      </c>
    </row>
    <row r="30" spans="1:9" ht="13.5" customHeight="1">
      <c r="A30" s="400" t="s">
        <v>357</v>
      </c>
      <c r="B30" s="299">
        <v>9500</v>
      </c>
      <c r="C30" s="271">
        <f t="shared" si="0"/>
        <v>0.0009186871013623259</v>
      </c>
      <c r="D30" s="299">
        <v>10000</v>
      </c>
      <c r="E30" s="271">
        <f t="shared" si="1"/>
        <v>0.0009670390540656062</v>
      </c>
      <c r="F30" s="299">
        <f>SUM('- 43 -'!B30,'- 43 -'!D30,'- 43 -'!F30,'- 43 -'!H30,B30,D30)</f>
        <v>3662292</v>
      </c>
      <c r="G30" s="271">
        <f t="shared" si="2"/>
        <v>0.35415793913920374</v>
      </c>
      <c r="I30" s="299">
        <f>SUM('- 42 -'!F30,F30)</f>
        <v>10340844</v>
      </c>
    </row>
    <row r="31" spans="1:9" ht="13.5" customHeight="1">
      <c r="A31" s="399" t="s">
        <v>358</v>
      </c>
      <c r="B31" s="298">
        <v>11000</v>
      </c>
      <c r="C31" s="270">
        <f t="shared" si="0"/>
        <v>0.00043540146389888553</v>
      </c>
      <c r="D31" s="298">
        <v>38000</v>
      </c>
      <c r="E31" s="270">
        <f t="shared" si="1"/>
        <v>0.0015041141480143319</v>
      </c>
      <c r="F31" s="298">
        <f>SUM('- 43 -'!B31,'- 43 -'!D31,'- 43 -'!F31,'- 43 -'!H31,B31,D31)</f>
        <v>10302783</v>
      </c>
      <c r="G31" s="270">
        <f t="shared" si="2"/>
        <v>0.4078042545847774</v>
      </c>
      <c r="I31" s="298">
        <f>SUM('- 42 -'!F31,F31)</f>
        <v>25264040</v>
      </c>
    </row>
    <row r="32" spans="1:9" ht="13.5" customHeight="1">
      <c r="A32" s="400" t="s">
        <v>359</v>
      </c>
      <c r="B32" s="299">
        <v>7000</v>
      </c>
      <c r="C32" s="271">
        <f t="shared" si="0"/>
        <v>0.0003529254698043018</v>
      </c>
      <c r="D32" s="299">
        <v>57000</v>
      </c>
      <c r="E32" s="271">
        <f t="shared" si="1"/>
        <v>0.002873821682692172</v>
      </c>
      <c r="F32" s="299">
        <f>SUM('- 43 -'!B32,'- 43 -'!D32,'- 43 -'!F32,'- 43 -'!H32,B32,D32)</f>
        <v>8403468</v>
      </c>
      <c r="G32" s="271">
        <f t="shared" si="2"/>
        <v>0.4236854131264881</v>
      </c>
      <c r="I32" s="299">
        <f>SUM('- 42 -'!F32,F32)</f>
        <v>19834216</v>
      </c>
    </row>
    <row r="33" spans="1:9" ht="13.5" customHeight="1">
      <c r="A33" s="399" t="s">
        <v>360</v>
      </c>
      <c r="B33" s="298">
        <v>35000</v>
      </c>
      <c r="C33" s="270">
        <f t="shared" si="0"/>
        <v>0.0015822534453568773</v>
      </c>
      <c r="D33" s="298">
        <v>45000</v>
      </c>
      <c r="E33" s="270">
        <f t="shared" si="1"/>
        <v>0.002034325858315985</v>
      </c>
      <c r="F33" s="298">
        <f>SUM('- 43 -'!B33,'- 43 -'!D33,'- 43 -'!F33,'- 43 -'!H33,B33,D33)</f>
        <v>8667536</v>
      </c>
      <c r="G33" s="270">
        <f t="shared" si="2"/>
        <v>0.39183539139299334</v>
      </c>
      <c r="I33" s="298">
        <f>SUM('- 42 -'!F33,F33)</f>
        <v>22120350</v>
      </c>
    </row>
    <row r="34" spans="1:9" ht="13.5" customHeight="1">
      <c r="A34" s="400" t="s">
        <v>361</v>
      </c>
      <c r="B34" s="299">
        <v>117800</v>
      </c>
      <c r="C34" s="271">
        <f t="shared" si="0"/>
        <v>0.00622897621382415</v>
      </c>
      <c r="D34" s="299">
        <v>79050</v>
      </c>
      <c r="E34" s="271">
        <f t="shared" si="1"/>
        <v>0.004179970880329364</v>
      </c>
      <c r="F34" s="299">
        <f>SUM('- 43 -'!B34,'- 43 -'!D34,'- 43 -'!F34,'- 43 -'!H34,B34,D34)</f>
        <v>8197134</v>
      </c>
      <c r="G34" s="271">
        <f t="shared" si="2"/>
        <v>0.43344442026765034</v>
      </c>
      <c r="I34" s="299">
        <f>SUM('- 42 -'!F34,F34)</f>
        <v>18911615</v>
      </c>
    </row>
    <row r="35" spans="1:9" ht="13.5" customHeight="1">
      <c r="A35" s="399" t="s">
        <v>362</v>
      </c>
      <c r="B35" s="298">
        <v>555000</v>
      </c>
      <c r="C35" s="270">
        <f t="shared" si="0"/>
        <v>0.004186420316071716</v>
      </c>
      <c r="D35" s="298">
        <v>200000</v>
      </c>
      <c r="E35" s="270">
        <f t="shared" si="1"/>
        <v>0.0015086199337195376</v>
      </c>
      <c r="F35" s="298">
        <f>SUM('- 43 -'!B35,'- 43 -'!D35,'- 43 -'!F35,'- 43 -'!H35,B35,D35)</f>
        <v>55303194</v>
      </c>
      <c r="G35" s="270">
        <f t="shared" si="2"/>
        <v>0.4171575043337936</v>
      </c>
      <c r="I35" s="298">
        <f>SUM('- 42 -'!F35,F35)</f>
        <v>132571495</v>
      </c>
    </row>
    <row r="36" spans="1:9" ht="13.5" customHeight="1">
      <c r="A36" s="400" t="s">
        <v>363</v>
      </c>
      <c r="B36" s="299">
        <v>11000</v>
      </c>
      <c r="C36" s="271">
        <f t="shared" si="0"/>
        <v>0.0006524472703978742</v>
      </c>
      <c r="D36" s="299">
        <v>53000</v>
      </c>
      <c r="E36" s="271">
        <f t="shared" si="1"/>
        <v>0.003143609575553394</v>
      </c>
      <c r="F36" s="299">
        <f>SUM('- 43 -'!B36,'- 43 -'!D36,'- 43 -'!F36,'- 43 -'!H36,B36,D36)</f>
        <v>7415381</v>
      </c>
      <c r="G36" s="271">
        <f t="shared" si="2"/>
        <v>0.4398313720372963</v>
      </c>
      <c r="I36" s="299">
        <f>SUM('- 42 -'!F36,F36)</f>
        <v>16859600</v>
      </c>
    </row>
    <row r="37" spans="1:9" ht="13.5" customHeight="1">
      <c r="A37" s="399" t="s">
        <v>364</v>
      </c>
      <c r="B37" s="298">
        <v>10300</v>
      </c>
      <c r="C37" s="270">
        <f t="shared" si="0"/>
        <v>0.00038603960841341467</v>
      </c>
      <c r="D37" s="298">
        <v>124266</v>
      </c>
      <c r="E37" s="270">
        <f t="shared" si="1"/>
        <v>0.004657436697000135</v>
      </c>
      <c r="F37" s="298">
        <f>SUM('- 43 -'!B37,'- 43 -'!D37,'- 43 -'!F37,'- 43 -'!H37,B37,D37)</f>
        <v>9030432</v>
      </c>
      <c r="G37" s="270">
        <f t="shared" si="2"/>
        <v>0.3384567410761135</v>
      </c>
      <c r="I37" s="298">
        <f>SUM('- 42 -'!F37,F37)</f>
        <v>26681200</v>
      </c>
    </row>
    <row r="38" spans="1:9" ht="13.5" customHeight="1">
      <c r="A38" s="400" t="s">
        <v>365</v>
      </c>
      <c r="B38" s="299">
        <v>612871</v>
      </c>
      <c r="C38" s="271">
        <f t="shared" si="0"/>
        <v>0.008932407305856878</v>
      </c>
      <c r="D38" s="299">
        <v>60000</v>
      </c>
      <c r="E38" s="271">
        <f t="shared" si="1"/>
        <v>0.0008744816418975814</v>
      </c>
      <c r="F38" s="299">
        <f>SUM('- 43 -'!B38,'- 43 -'!D38,'- 43 -'!F38,'- 43 -'!H38,B38,D38)</f>
        <v>29003023</v>
      </c>
      <c r="G38" s="271">
        <f t="shared" si="2"/>
        <v>0.42271018621722195</v>
      </c>
      <c r="I38" s="299">
        <f>SUM('- 42 -'!F38,F38)</f>
        <v>68612075</v>
      </c>
    </row>
    <row r="39" spans="1:9" ht="13.5" customHeight="1">
      <c r="A39" s="399" t="s">
        <v>366</v>
      </c>
      <c r="B39" s="298">
        <v>0</v>
      </c>
      <c r="C39" s="270">
        <f t="shared" si="0"/>
        <v>0</v>
      </c>
      <c r="D39" s="298">
        <v>29700</v>
      </c>
      <c r="E39" s="270">
        <f t="shared" si="1"/>
        <v>0.0019261827118551293</v>
      </c>
      <c r="F39" s="298">
        <f>SUM('- 43 -'!B39,'- 43 -'!D39,'- 43 -'!F39,'- 43 -'!H39,B39,D39)</f>
        <v>6699041</v>
      </c>
      <c r="G39" s="270">
        <f t="shared" si="2"/>
        <v>0.43446387071409753</v>
      </c>
      <c r="I39" s="298">
        <f>SUM('- 42 -'!F39,F39)</f>
        <v>15419098</v>
      </c>
    </row>
    <row r="40" spans="1:9" ht="13.5" customHeight="1">
      <c r="A40" s="400" t="s">
        <v>367</v>
      </c>
      <c r="B40" s="299">
        <v>1503202</v>
      </c>
      <c r="C40" s="271">
        <f t="shared" si="0"/>
        <v>0.02115209684022681</v>
      </c>
      <c r="D40" s="299">
        <v>447000</v>
      </c>
      <c r="E40" s="271">
        <f t="shared" si="1"/>
        <v>0.00628989802274171</v>
      </c>
      <c r="F40" s="299">
        <f>SUM('- 43 -'!B40,'- 43 -'!D40,'- 43 -'!F40,'- 43 -'!H40,B40,D40)</f>
        <v>36453796</v>
      </c>
      <c r="G40" s="271">
        <f t="shared" si="2"/>
        <v>0.5129544952613639</v>
      </c>
      <c r="I40" s="299">
        <f>SUM('- 42 -'!F40,F40)</f>
        <v>71066335</v>
      </c>
    </row>
    <row r="41" spans="1:9" ht="13.5" customHeight="1">
      <c r="A41" s="399" t="s">
        <v>368</v>
      </c>
      <c r="B41" s="298">
        <v>172049</v>
      </c>
      <c r="C41" s="270">
        <f t="shared" si="0"/>
        <v>0.004018330888922085</v>
      </c>
      <c r="D41" s="298">
        <v>86101</v>
      </c>
      <c r="E41" s="270">
        <f t="shared" si="1"/>
        <v>0.0020109521582053974</v>
      </c>
      <c r="F41" s="298">
        <f>SUM('- 43 -'!B41,'- 43 -'!D41,'- 43 -'!F41,'- 43 -'!H41,B41,D41)</f>
        <v>19116306</v>
      </c>
      <c r="G41" s="270">
        <f t="shared" si="2"/>
        <v>0.44647538132675335</v>
      </c>
      <c r="I41" s="298">
        <f>SUM('- 42 -'!F41,F41)</f>
        <v>42816036</v>
      </c>
    </row>
    <row r="42" spans="1:9" ht="13.5" customHeight="1">
      <c r="A42" s="400" t="s">
        <v>369</v>
      </c>
      <c r="B42" s="299">
        <v>260050</v>
      </c>
      <c r="C42" s="271">
        <f t="shared" si="0"/>
        <v>0.01666409384079584</v>
      </c>
      <c r="D42" s="299">
        <v>111319</v>
      </c>
      <c r="E42" s="271">
        <f t="shared" si="1"/>
        <v>0.007133359977940982</v>
      </c>
      <c r="F42" s="299">
        <f>SUM('- 43 -'!B42,'- 43 -'!D42,'- 43 -'!F42,'- 43 -'!H42,B42,D42)</f>
        <v>5828367</v>
      </c>
      <c r="G42" s="271">
        <f t="shared" si="2"/>
        <v>0.37348377091558443</v>
      </c>
      <c r="I42" s="299">
        <f>SUM('- 42 -'!F42,F42)</f>
        <v>15605409</v>
      </c>
    </row>
    <row r="43" spans="1:9" ht="13.5" customHeight="1">
      <c r="A43" s="399" t="s">
        <v>370</v>
      </c>
      <c r="B43" s="298">
        <v>4100</v>
      </c>
      <c r="C43" s="270">
        <f t="shared" si="0"/>
        <v>0.0004384047712125891</v>
      </c>
      <c r="D43" s="298">
        <v>16000</v>
      </c>
      <c r="E43" s="270">
        <f t="shared" si="1"/>
        <v>0.0017108478876588843</v>
      </c>
      <c r="F43" s="298">
        <f>SUM('- 43 -'!B43,'- 43 -'!D43,'- 43 -'!F43,'- 43 -'!H43,B43,D43)</f>
        <v>3916614</v>
      </c>
      <c r="G43" s="270">
        <f t="shared" si="2"/>
        <v>0.4187956742922008</v>
      </c>
      <c r="I43" s="298">
        <f>SUM('- 42 -'!F43,F43)</f>
        <v>9352088</v>
      </c>
    </row>
    <row r="44" spans="1:9" ht="13.5" customHeight="1">
      <c r="A44" s="400" t="s">
        <v>371</v>
      </c>
      <c r="B44" s="299">
        <v>9500</v>
      </c>
      <c r="C44" s="271">
        <f t="shared" si="0"/>
        <v>0.0012861050295641702</v>
      </c>
      <c r="D44" s="299">
        <v>10000</v>
      </c>
      <c r="E44" s="271">
        <f t="shared" si="1"/>
        <v>0.0013537947679622844</v>
      </c>
      <c r="F44" s="299">
        <f>SUM('- 43 -'!B44,'- 43 -'!D44,'- 43 -'!F44,'- 43 -'!H44,B44,D44)</f>
        <v>2198578</v>
      </c>
      <c r="G44" s="271">
        <f t="shared" si="2"/>
        <v>0.29764233933569834</v>
      </c>
      <c r="I44" s="299">
        <f>SUM('- 42 -'!F44,F44)</f>
        <v>7386644</v>
      </c>
    </row>
    <row r="45" spans="1:9" ht="13.5" customHeight="1">
      <c r="A45" s="399" t="s">
        <v>372</v>
      </c>
      <c r="B45" s="298">
        <v>210000</v>
      </c>
      <c r="C45" s="270">
        <f t="shared" si="0"/>
        <v>0.019770141043010506</v>
      </c>
      <c r="D45" s="298">
        <v>32500</v>
      </c>
      <c r="E45" s="270">
        <f t="shared" si="1"/>
        <v>0.0030596646852278165</v>
      </c>
      <c r="F45" s="298">
        <f>SUM('- 43 -'!B45,'- 43 -'!D45,'- 43 -'!F45,'- 43 -'!H45,B45,D45)</f>
        <v>4172493</v>
      </c>
      <c r="G45" s="270">
        <f t="shared" si="2"/>
        <v>0.3928132148141621</v>
      </c>
      <c r="I45" s="298">
        <f>SUM('- 42 -'!F45,F45)</f>
        <v>10622079</v>
      </c>
    </row>
    <row r="46" spans="1:9" ht="13.5" customHeight="1">
      <c r="A46" s="400" t="s">
        <v>373</v>
      </c>
      <c r="B46" s="299">
        <v>989000</v>
      </c>
      <c r="C46" s="271">
        <f t="shared" si="0"/>
        <v>0.0036370242448669782</v>
      </c>
      <c r="D46" s="299">
        <v>820000</v>
      </c>
      <c r="E46" s="271">
        <f t="shared" si="1"/>
        <v>0.0030155307186965847</v>
      </c>
      <c r="F46" s="299">
        <f>SUM('- 43 -'!B46,'- 43 -'!D46,'- 43 -'!F46,'- 43 -'!H46,B46,D46)</f>
        <v>125558500</v>
      </c>
      <c r="G46" s="271">
        <f t="shared" si="2"/>
        <v>0.4617384313944697</v>
      </c>
      <c r="I46" s="299">
        <f>SUM('- 42 -'!F46,F46)</f>
        <v>271925600</v>
      </c>
    </row>
    <row r="47" spans="1:9" ht="13.5" customHeight="1">
      <c r="A47" s="399" t="s">
        <v>377</v>
      </c>
      <c r="B47" s="298">
        <v>1689319</v>
      </c>
      <c r="C47" s="270">
        <f t="shared" si="0"/>
        <v>0.1816892468020557</v>
      </c>
      <c r="D47" s="298">
        <v>52034</v>
      </c>
      <c r="E47" s="270">
        <f t="shared" si="1"/>
        <v>0.005596348746505643</v>
      </c>
      <c r="F47" s="298">
        <f>SUM('- 43 -'!B47,'- 43 -'!D47,'- 43 -'!F47,'- 43 -'!H47,B47,D47)</f>
        <v>4646493</v>
      </c>
      <c r="G47" s="270">
        <f t="shared" si="2"/>
        <v>0.49973854164963766</v>
      </c>
      <c r="I47" s="298">
        <f>SUM('- 42 -'!F47,F47)</f>
        <v>9297848</v>
      </c>
    </row>
    <row r="48" spans="1:9" ht="4.5" customHeight="1">
      <c r="A48" s="401"/>
      <c r="B48" s="300"/>
      <c r="C48" s="159"/>
      <c r="D48" s="300"/>
      <c r="E48" s="159"/>
      <c r="F48" s="300"/>
      <c r="G48" s="159"/>
      <c r="I48" s="300"/>
    </row>
    <row r="49" spans="1:9" ht="13.5" customHeight="1">
      <c r="A49" s="395" t="s">
        <v>374</v>
      </c>
      <c r="B49" s="301">
        <f>SUM(B11:B47)</f>
        <v>15022967</v>
      </c>
      <c r="C49" s="79">
        <f>B49/$I49</f>
        <v>0.01013391795238214</v>
      </c>
      <c r="D49" s="301">
        <f>SUM(D11:D47)</f>
        <v>4121240</v>
      </c>
      <c r="E49" s="79">
        <f>D49/$I49</f>
        <v>0.0027800306039463024</v>
      </c>
      <c r="F49" s="301">
        <f>SUM(F11:F47)</f>
        <v>652184085</v>
      </c>
      <c r="G49" s="79">
        <f>F49/$I49</f>
        <v>0.4399383961396853</v>
      </c>
      <c r="I49" s="301">
        <f>SUM(I11:I47)</f>
        <v>1482444112</v>
      </c>
    </row>
    <row r="50" spans="1:9" ht="4.5" customHeight="1">
      <c r="A50" s="401" t="s">
        <v>21</v>
      </c>
      <c r="B50" s="300"/>
      <c r="C50" s="159"/>
      <c r="D50" s="300"/>
      <c r="E50" s="159"/>
      <c r="F50" s="300"/>
      <c r="G50" s="159"/>
      <c r="I50" s="300"/>
    </row>
    <row r="51" spans="1:9" ht="13.5" customHeight="1">
      <c r="A51" s="400" t="s">
        <v>375</v>
      </c>
      <c r="B51" s="299">
        <v>902460</v>
      </c>
      <c r="C51" s="271">
        <f>B51/I51</f>
        <v>0.5994742991818225</v>
      </c>
      <c r="D51" s="299">
        <v>10800</v>
      </c>
      <c r="E51" s="271">
        <f>D51/I51</f>
        <v>0.007174082431535672</v>
      </c>
      <c r="F51" s="299">
        <f>SUM('- 43 -'!B51,'- 43 -'!D51,'- 43 -'!F51,'- 43 -'!H51,B51,D51)</f>
        <v>1213346</v>
      </c>
      <c r="G51" s="271">
        <f>F51/I51</f>
        <v>0.8059855761087112</v>
      </c>
      <c r="I51" s="299">
        <f>SUM('- 42 -'!F51,F51)</f>
        <v>1505419</v>
      </c>
    </row>
    <row r="52" spans="1:9" ht="13.5" customHeight="1">
      <c r="A52" s="399" t="s">
        <v>376</v>
      </c>
      <c r="B52" s="298">
        <v>0</v>
      </c>
      <c r="C52" s="270">
        <f>B52/I52</f>
        <v>0</v>
      </c>
      <c r="D52" s="298">
        <v>55124</v>
      </c>
      <c r="E52" s="270">
        <f>D52/I52</f>
        <v>0.02120043766958254</v>
      </c>
      <c r="F52" s="298">
        <f>SUM('- 43 -'!B52,'- 43 -'!D52,'- 43 -'!F52,'- 43 -'!H52,B52,D52)</f>
        <v>1898055</v>
      </c>
      <c r="G52" s="270">
        <f>F52/I52</f>
        <v>0.7299832508696664</v>
      </c>
      <c r="I52" s="298">
        <f>SUM('- 42 -'!F52,F52)</f>
        <v>2600135</v>
      </c>
    </row>
    <row r="53" ht="49.5" customHeight="1"/>
    <row r="54" spans="1:9" ht="14.25" customHeight="1">
      <c r="A54" s="3"/>
      <c r="B54" s="9"/>
      <c r="C54" s="9"/>
      <c r="D54" s="9"/>
      <c r="E54" s="9"/>
      <c r="F54" s="9"/>
      <c r="G54" s="9"/>
      <c r="H54" s="9"/>
      <c r="I54" s="150"/>
    </row>
    <row r="55" spans="1:9" ht="14.25" customHeight="1">
      <c r="A55" s="3"/>
      <c r="B55" s="9"/>
      <c r="C55" s="9"/>
      <c r="D55" s="9"/>
      <c r="E55" s="9"/>
      <c r="F55" s="9"/>
      <c r="G55" s="9"/>
      <c r="H55" s="9"/>
      <c r="I55" s="9"/>
    </row>
    <row r="56" spans="1:9" ht="14.25" customHeight="1">
      <c r="A56" s="3"/>
      <c r="B56" s="9"/>
      <c r="C56" s="9"/>
      <c r="D56" s="9"/>
      <c r="E56" s="9"/>
      <c r="F56" s="9"/>
      <c r="G56" s="9"/>
      <c r="H56" s="9"/>
      <c r="I56" s="9"/>
    </row>
    <row r="57" spans="1:9" ht="14.25" customHeight="1">
      <c r="A57" s="3"/>
      <c r="B57" s="9"/>
      <c r="C57" s="9"/>
      <c r="D57" s="9"/>
      <c r="E57" s="9"/>
      <c r="F57" s="9"/>
      <c r="G57" s="9"/>
      <c r="H57" s="9"/>
      <c r="I57" s="9"/>
    </row>
    <row r="58" spans="1:9" ht="14.25" customHeight="1">
      <c r="A58" s="3"/>
      <c r="B58" s="9"/>
      <c r="C58" s="9"/>
      <c r="D58" s="9"/>
      <c r="E58" s="9"/>
      <c r="F58" s="9"/>
      <c r="G58" s="9"/>
      <c r="H58" s="9"/>
      <c r="I58" s="9"/>
    </row>
    <row r="59" ht="14.25" customHeight="1"/>
    <row r="60" ht="14.25"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Roman,Bold"&amp;11&amp;A</oddHead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1:H55"/>
  <sheetViews>
    <sheetView showGridLines="0" showZeros="0" workbookViewId="0" topLeftCell="A1">
      <selection activeCell="A1" sqref="A1"/>
    </sheetView>
  </sheetViews>
  <sheetFormatPr defaultColWidth="12.83203125" defaultRowHeight="12"/>
  <cols>
    <col min="1" max="1" width="30.83203125" style="9" customWidth="1"/>
    <col min="2" max="2" width="15.83203125" style="9" customWidth="1"/>
    <col min="3" max="3" width="14.83203125" style="9" customWidth="1"/>
    <col min="4" max="5" width="15.83203125" style="9" customWidth="1"/>
    <col min="6" max="6" width="14.83203125" style="9" customWidth="1"/>
    <col min="7" max="7" width="15.83203125" style="9" customWidth="1"/>
    <col min="8" max="8" width="14.83203125" style="9" customWidth="1"/>
    <col min="9" max="16384" width="12.83203125" style="9" customWidth="1"/>
  </cols>
  <sheetData>
    <row r="1" spans="1:8" ht="6.75" customHeight="1">
      <c r="A1" s="11"/>
      <c r="B1" s="12"/>
      <c r="C1" s="12"/>
      <c r="D1" s="12"/>
      <c r="E1" s="12"/>
      <c r="F1" s="12"/>
      <c r="G1" s="12"/>
      <c r="H1" s="12"/>
    </row>
    <row r="2" spans="1:8" ht="15.75" customHeight="1">
      <c r="A2" s="13"/>
      <c r="B2" s="521" t="s">
        <v>218</v>
      </c>
      <c r="C2" s="14"/>
      <c r="D2" s="14"/>
      <c r="E2" s="14"/>
      <c r="F2" s="14"/>
      <c r="G2" s="14"/>
      <c r="H2" s="16" t="s">
        <v>219</v>
      </c>
    </row>
    <row r="3" spans="1:8" ht="15.75" customHeight="1">
      <c r="A3" s="17"/>
      <c r="B3" s="523" t="s">
        <v>565</v>
      </c>
      <c r="C3" s="18"/>
      <c r="D3" s="223"/>
      <c r="E3" s="18"/>
      <c r="F3" s="223"/>
      <c r="G3" s="18"/>
      <c r="H3" s="19"/>
    </row>
    <row r="4" spans="2:8" ht="15.75" customHeight="1">
      <c r="B4" s="12"/>
      <c r="C4" s="12"/>
      <c r="D4" s="12"/>
      <c r="E4" s="12"/>
      <c r="F4" s="12"/>
      <c r="G4" s="224"/>
      <c r="H4" s="12"/>
    </row>
    <row r="5" spans="2:8" ht="15.75" customHeight="1">
      <c r="B5" s="12"/>
      <c r="C5" s="12"/>
      <c r="D5" s="12"/>
      <c r="E5" s="12"/>
      <c r="F5" s="12"/>
      <c r="G5" s="12"/>
      <c r="H5" s="12"/>
    </row>
    <row r="6" spans="2:8" ht="15.75" customHeight="1">
      <c r="B6" s="387" t="s">
        <v>80</v>
      </c>
      <c r="C6" s="226"/>
      <c r="D6" s="226"/>
      <c r="E6" s="226"/>
      <c r="F6" s="226"/>
      <c r="G6" s="226"/>
      <c r="H6" s="227"/>
    </row>
    <row r="7" spans="2:8" ht="15.75" customHeight="1">
      <c r="B7" s="228" t="s">
        <v>274</v>
      </c>
      <c r="C7" s="229"/>
      <c r="D7" s="229"/>
      <c r="E7" s="230" t="s">
        <v>275</v>
      </c>
      <c r="F7" s="229"/>
      <c r="G7" s="229"/>
      <c r="H7" s="40"/>
    </row>
    <row r="8" spans="1:8" ht="15.75" customHeight="1">
      <c r="A8" s="470"/>
      <c r="B8" s="468" t="s">
        <v>103</v>
      </c>
      <c r="C8" s="389" t="s">
        <v>21</v>
      </c>
      <c r="D8" s="388" t="s">
        <v>104</v>
      </c>
      <c r="E8" s="390" t="s">
        <v>103</v>
      </c>
      <c r="F8" s="389" t="s">
        <v>21</v>
      </c>
      <c r="G8" s="388" t="s">
        <v>104</v>
      </c>
      <c r="H8" s="391" t="s">
        <v>75</v>
      </c>
    </row>
    <row r="9" spans="1:8" ht="15.75" customHeight="1">
      <c r="A9" s="471" t="s">
        <v>118</v>
      </c>
      <c r="B9" s="469" t="s">
        <v>122</v>
      </c>
      <c r="C9" s="392" t="s">
        <v>58</v>
      </c>
      <c r="D9" s="392" t="s">
        <v>123</v>
      </c>
      <c r="E9" s="393" t="s">
        <v>122</v>
      </c>
      <c r="F9" s="392" t="s">
        <v>58</v>
      </c>
      <c r="G9" s="392" t="s">
        <v>123</v>
      </c>
      <c r="H9" s="394" t="s">
        <v>124</v>
      </c>
    </row>
    <row r="10" spans="1:8" ht="4.5" customHeight="1">
      <c r="A10" s="61"/>
      <c r="B10" s="81"/>
      <c r="C10" s="81"/>
      <c r="D10" s="81"/>
      <c r="E10" s="81"/>
      <c r="F10" s="81"/>
      <c r="G10" s="81"/>
      <c r="H10" s="81"/>
    </row>
    <row r="11" spans="1:8" ht="13.5" customHeight="1">
      <c r="A11" s="399" t="s">
        <v>339</v>
      </c>
      <c r="B11" s="376">
        <v>1500</v>
      </c>
      <c r="C11" s="376">
        <v>0</v>
      </c>
      <c r="D11" s="382">
        <v>0</v>
      </c>
      <c r="E11" s="380">
        <v>0</v>
      </c>
      <c r="F11" s="376">
        <v>0</v>
      </c>
      <c r="G11" s="376">
        <v>0</v>
      </c>
      <c r="H11" s="376">
        <v>0</v>
      </c>
    </row>
    <row r="12" spans="1:8" ht="13.5" customHeight="1">
      <c r="A12" s="400" t="s">
        <v>340</v>
      </c>
      <c r="B12" s="377">
        <v>2188.6</v>
      </c>
      <c r="C12" s="377">
        <v>0</v>
      </c>
      <c r="D12" s="383">
        <v>31</v>
      </c>
      <c r="E12" s="381">
        <v>0</v>
      </c>
      <c r="F12" s="377">
        <v>0</v>
      </c>
      <c r="G12" s="377">
        <v>0</v>
      </c>
      <c r="H12" s="377">
        <v>0</v>
      </c>
    </row>
    <row r="13" spans="1:8" ht="13.5" customHeight="1">
      <c r="A13" s="399" t="s">
        <v>341</v>
      </c>
      <c r="B13" s="376">
        <v>5424.9</v>
      </c>
      <c r="C13" s="376">
        <v>0</v>
      </c>
      <c r="D13" s="382">
        <v>0</v>
      </c>
      <c r="E13" s="380">
        <v>683.2</v>
      </c>
      <c r="F13" s="376">
        <v>0</v>
      </c>
      <c r="G13" s="376">
        <v>446.8</v>
      </c>
      <c r="H13" s="376">
        <v>0</v>
      </c>
    </row>
    <row r="14" spans="1:8" ht="13.5" customHeight="1">
      <c r="A14" s="400" t="s">
        <v>378</v>
      </c>
      <c r="B14" s="377">
        <v>0</v>
      </c>
      <c r="C14" s="377">
        <v>4245</v>
      </c>
      <c r="D14" s="383">
        <v>0</v>
      </c>
      <c r="E14" s="381">
        <v>0</v>
      </c>
      <c r="F14" s="377">
        <v>0</v>
      </c>
      <c r="G14" s="377">
        <v>0</v>
      </c>
      <c r="H14" s="377">
        <v>0</v>
      </c>
    </row>
    <row r="15" spans="1:8" ht="13.5" customHeight="1">
      <c r="A15" s="399" t="s">
        <v>342</v>
      </c>
      <c r="B15" s="376">
        <v>1636.5</v>
      </c>
      <c r="C15" s="376">
        <v>0</v>
      </c>
      <c r="D15" s="382">
        <v>0</v>
      </c>
      <c r="E15" s="380">
        <v>0</v>
      </c>
      <c r="F15" s="376">
        <v>0</v>
      </c>
      <c r="G15" s="376">
        <v>0</v>
      </c>
      <c r="H15" s="376">
        <v>0</v>
      </c>
    </row>
    <row r="16" spans="1:8" ht="13.5" customHeight="1">
      <c r="A16" s="400" t="s">
        <v>343</v>
      </c>
      <c r="B16" s="377">
        <v>943</v>
      </c>
      <c r="C16" s="377">
        <v>0</v>
      </c>
      <c r="D16" s="383">
        <v>0</v>
      </c>
      <c r="E16" s="381">
        <v>318</v>
      </c>
      <c r="F16" s="377">
        <v>0</v>
      </c>
      <c r="G16" s="377">
        <v>88</v>
      </c>
      <c r="H16" s="377">
        <v>0</v>
      </c>
    </row>
    <row r="17" spans="1:8" ht="13.5" customHeight="1">
      <c r="A17" s="399" t="s">
        <v>344</v>
      </c>
      <c r="B17" s="376">
        <v>1510.5</v>
      </c>
      <c r="C17" s="376">
        <v>0</v>
      </c>
      <c r="D17" s="382">
        <v>0</v>
      </c>
      <c r="E17" s="380">
        <v>0</v>
      </c>
      <c r="F17" s="376">
        <v>0</v>
      </c>
      <c r="G17" s="376">
        <v>0</v>
      </c>
      <c r="H17" s="376">
        <v>0</v>
      </c>
    </row>
    <row r="18" spans="1:8" ht="13.5" customHeight="1">
      <c r="A18" s="400" t="s">
        <v>345</v>
      </c>
      <c r="B18" s="377">
        <v>5927</v>
      </c>
      <c r="C18" s="377">
        <v>0</v>
      </c>
      <c r="D18" s="383">
        <v>0</v>
      </c>
      <c r="E18" s="381">
        <v>0</v>
      </c>
      <c r="F18" s="377">
        <v>0</v>
      </c>
      <c r="G18" s="377">
        <v>0</v>
      </c>
      <c r="H18" s="377">
        <v>0</v>
      </c>
    </row>
    <row r="19" spans="1:8" ht="13.5" customHeight="1">
      <c r="A19" s="399" t="s">
        <v>346</v>
      </c>
      <c r="B19" s="376">
        <v>2891</v>
      </c>
      <c r="C19" s="376">
        <v>0</v>
      </c>
      <c r="D19" s="382">
        <v>0</v>
      </c>
      <c r="E19" s="380">
        <v>0</v>
      </c>
      <c r="F19" s="376">
        <v>0</v>
      </c>
      <c r="G19" s="376">
        <v>0</v>
      </c>
      <c r="H19" s="376">
        <v>0</v>
      </c>
    </row>
    <row r="20" spans="1:8" ht="13.5" customHeight="1">
      <c r="A20" s="400" t="s">
        <v>347</v>
      </c>
      <c r="B20" s="377">
        <v>6145</v>
      </c>
      <c r="C20" s="377">
        <v>0</v>
      </c>
      <c r="D20" s="383">
        <v>0</v>
      </c>
      <c r="E20" s="381">
        <v>0</v>
      </c>
      <c r="F20" s="377">
        <v>0</v>
      </c>
      <c r="G20" s="377">
        <v>0</v>
      </c>
      <c r="H20" s="377">
        <v>0</v>
      </c>
    </row>
    <row r="21" spans="1:8" ht="13.5" customHeight="1">
      <c r="A21" s="399" t="s">
        <v>348</v>
      </c>
      <c r="B21" s="376">
        <v>3284.5</v>
      </c>
      <c r="C21" s="376">
        <v>0</v>
      </c>
      <c r="D21" s="382">
        <v>0</v>
      </c>
      <c r="E21" s="380">
        <v>0</v>
      </c>
      <c r="F21" s="376">
        <v>0</v>
      </c>
      <c r="G21" s="376">
        <v>0</v>
      </c>
      <c r="H21" s="376">
        <v>0</v>
      </c>
    </row>
    <row r="22" spans="1:8" ht="13.5" customHeight="1">
      <c r="A22" s="400" t="s">
        <v>349</v>
      </c>
      <c r="B22" s="377">
        <v>1106.5</v>
      </c>
      <c r="C22" s="377">
        <v>0</v>
      </c>
      <c r="D22" s="383">
        <v>0</v>
      </c>
      <c r="E22" s="381">
        <v>560</v>
      </c>
      <c r="F22" s="377">
        <v>0</v>
      </c>
      <c r="G22" s="377">
        <v>0</v>
      </c>
      <c r="H22" s="377">
        <v>0</v>
      </c>
    </row>
    <row r="23" spans="1:8" ht="13.5" customHeight="1">
      <c r="A23" s="399" t="s">
        <v>350</v>
      </c>
      <c r="B23" s="376">
        <v>1280</v>
      </c>
      <c r="C23" s="376">
        <v>0</v>
      </c>
      <c r="D23" s="382">
        <v>0</v>
      </c>
      <c r="E23" s="380">
        <v>0</v>
      </c>
      <c r="F23" s="376">
        <v>0</v>
      </c>
      <c r="G23" s="376">
        <v>0</v>
      </c>
      <c r="H23" s="376">
        <v>0</v>
      </c>
    </row>
    <row r="24" spans="1:8" ht="13.5" customHeight="1">
      <c r="A24" s="400" t="s">
        <v>351</v>
      </c>
      <c r="B24" s="377">
        <v>2944.5</v>
      </c>
      <c r="C24" s="377">
        <v>0</v>
      </c>
      <c r="D24" s="383">
        <v>218</v>
      </c>
      <c r="E24" s="381">
        <v>954.5</v>
      </c>
      <c r="F24" s="377">
        <v>0</v>
      </c>
      <c r="G24" s="377">
        <v>64</v>
      </c>
      <c r="H24" s="377">
        <v>107</v>
      </c>
    </row>
    <row r="25" spans="1:8" ht="13.5" customHeight="1">
      <c r="A25" s="399" t="s">
        <v>352</v>
      </c>
      <c r="B25" s="376">
        <v>10945.5</v>
      </c>
      <c r="C25" s="376">
        <v>406.5</v>
      </c>
      <c r="D25" s="382">
        <v>3281.5</v>
      </c>
      <c r="E25" s="380">
        <v>0</v>
      </c>
      <c r="F25" s="376">
        <v>0</v>
      </c>
      <c r="G25" s="376">
        <v>0</v>
      </c>
      <c r="H25" s="376">
        <v>0</v>
      </c>
    </row>
    <row r="26" spans="1:8" ht="13.5" customHeight="1">
      <c r="A26" s="400" t="s">
        <v>353</v>
      </c>
      <c r="B26" s="377">
        <v>2579</v>
      </c>
      <c r="C26" s="377">
        <v>0</v>
      </c>
      <c r="D26" s="383">
        <v>118</v>
      </c>
      <c r="E26" s="381">
        <v>227</v>
      </c>
      <c r="F26" s="377">
        <v>0</v>
      </c>
      <c r="G26" s="377">
        <v>40</v>
      </c>
      <c r="H26" s="377">
        <v>107</v>
      </c>
    </row>
    <row r="27" spans="1:8" ht="13.5" customHeight="1">
      <c r="A27" s="399" t="s">
        <v>354</v>
      </c>
      <c r="B27" s="376">
        <v>2518.1</v>
      </c>
      <c r="C27" s="376">
        <v>0</v>
      </c>
      <c r="D27" s="382">
        <v>0</v>
      </c>
      <c r="E27" s="380">
        <v>232</v>
      </c>
      <c r="F27" s="376">
        <v>0</v>
      </c>
      <c r="G27" s="376">
        <v>0</v>
      </c>
      <c r="H27" s="376">
        <v>227</v>
      </c>
    </row>
    <row r="28" spans="1:8" ht="13.5" customHeight="1">
      <c r="A28" s="400" t="s">
        <v>355</v>
      </c>
      <c r="B28" s="377">
        <v>1973.5</v>
      </c>
      <c r="C28" s="377">
        <v>0</v>
      </c>
      <c r="D28" s="383">
        <v>0</v>
      </c>
      <c r="E28" s="381">
        <v>0</v>
      </c>
      <c r="F28" s="377">
        <v>0</v>
      </c>
      <c r="G28" s="377">
        <v>0</v>
      </c>
      <c r="H28" s="377">
        <v>0</v>
      </c>
    </row>
    <row r="29" spans="1:8" ht="13.5" customHeight="1">
      <c r="A29" s="399" t="s">
        <v>356</v>
      </c>
      <c r="B29" s="376">
        <v>8793</v>
      </c>
      <c r="C29" s="376">
        <v>0</v>
      </c>
      <c r="D29" s="382">
        <v>1256.5</v>
      </c>
      <c r="E29" s="380">
        <v>2275.5</v>
      </c>
      <c r="F29" s="376">
        <v>0</v>
      </c>
      <c r="G29" s="376">
        <v>712</v>
      </c>
      <c r="H29" s="376">
        <v>0</v>
      </c>
    </row>
    <row r="30" spans="1:8" ht="13.5" customHeight="1">
      <c r="A30" s="400" t="s">
        <v>357</v>
      </c>
      <c r="B30" s="377">
        <v>1276</v>
      </c>
      <c r="C30" s="377">
        <v>0</v>
      </c>
      <c r="D30" s="383">
        <v>0</v>
      </c>
      <c r="E30" s="381">
        <v>0</v>
      </c>
      <c r="F30" s="377">
        <v>0</v>
      </c>
      <c r="G30" s="377">
        <v>0</v>
      </c>
      <c r="H30" s="377">
        <v>0</v>
      </c>
    </row>
    <row r="31" spans="1:8" ht="13.5" customHeight="1">
      <c r="A31" s="399" t="s">
        <v>358</v>
      </c>
      <c r="B31" s="376">
        <v>2775.3</v>
      </c>
      <c r="C31" s="376">
        <v>0</v>
      </c>
      <c r="D31" s="382">
        <v>0</v>
      </c>
      <c r="E31" s="380">
        <v>288</v>
      </c>
      <c r="F31" s="376">
        <v>0</v>
      </c>
      <c r="G31" s="376">
        <v>182</v>
      </c>
      <c r="H31" s="376">
        <v>0</v>
      </c>
    </row>
    <row r="32" spans="1:8" ht="13.5" customHeight="1">
      <c r="A32" s="400" t="s">
        <v>359</v>
      </c>
      <c r="B32" s="377">
        <v>1997</v>
      </c>
      <c r="C32" s="377">
        <v>0</v>
      </c>
      <c r="D32" s="383">
        <v>103.5</v>
      </c>
      <c r="E32" s="381">
        <v>0</v>
      </c>
      <c r="F32" s="377">
        <v>0</v>
      </c>
      <c r="G32" s="377">
        <v>202</v>
      </c>
      <c r="H32" s="377">
        <v>0</v>
      </c>
    </row>
    <row r="33" spans="1:8" ht="13.5" customHeight="1">
      <c r="A33" s="399" t="s">
        <v>360</v>
      </c>
      <c r="B33" s="376">
        <v>1963.5</v>
      </c>
      <c r="C33" s="376">
        <v>0</v>
      </c>
      <c r="D33" s="382">
        <v>50.5</v>
      </c>
      <c r="E33" s="380">
        <v>169</v>
      </c>
      <c r="F33" s="376">
        <v>153.5</v>
      </c>
      <c r="G33" s="376">
        <v>40</v>
      </c>
      <c r="H33" s="376">
        <v>0</v>
      </c>
    </row>
    <row r="34" spans="1:8" ht="13.5" customHeight="1">
      <c r="A34" s="400" t="s">
        <v>361</v>
      </c>
      <c r="B34" s="377">
        <v>1799.5</v>
      </c>
      <c r="C34" s="377">
        <v>0</v>
      </c>
      <c r="D34" s="383">
        <v>243.4</v>
      </c>
      <c r="E34" s="381">
        <v>15</v>
      </c>
      <c r="F34" s="377">
        <v>114</v>
      </c>
      <c r="G34" s="377">
        <v>0</v>
      </c>
      <c r="H34" s="377">
        <v>0</v>
      </c>
    </row>
    <row r="35" spans="1:8" ht="13.5" customHeight="1">
      <c r="A35" s="399" t="s">
        <v>362</v>
      </c>
      <c r="B35" s="376">
        <v>10797</v>
      </c>
      <c r="C35" s="376">
        <v>0</v>
      </c>
      <c r="D35" s="382">
        <v>1040</v>
      </c>
      <c r="E35" s="380">
        <v>3227</v>
      </c>
      <c r="F35" s="376">
        <v>0</v>
      </c>
      <c r="G35" s="376">
        <v>1145.5</v>
      </c>
      <c r="H35" s="376">
        <v>581</v>
      </c>
    </row>
    <row r="36" spans="1:8" ht="13.5" customHeight="1">
      <c r="A36" s="400" t="s">
        <v>363</v>
      </c>
      <c r="B36" s="377">
        <v>2039.5</v>
      </c>
      <c r="C36" s="377">
        <v>0</v>
      </c>
      <c r="D36" s="383">
        <v>0</v>
      </c>
      <c r="E36" s="381">
        <v>0</v>
      </c>
      <c r="F36" s="377">
        <v>0</v>
      </c>
      <c r="G36" s="377">
        <v>0</v>
      </c>
      <c r="H36" s="377">
        <v>0</v>
      </c>
    </row>
    <row r="37" spans="1:8" ht="13.5" customHeight="1">
      <c r="A37" s="399" t="s">
        <v>364</v>
      </c>
      <c r="B37" s="376">
        <v>1529</v>
      </c>
      <c r="C37" s="376">
        <v>0</v>
      </c>
      <c r="D37" s="382">
        <v>591</v>
      </c>
      <c r="E37" s="380">
        <v>697</v>
      </c>
      <c r="F37" s="376">
        <v>0</v>
      </c>
      <c r="G37" s="376">
        <v>420</v>
      </c>
      <c r="H37" s="376">
        <v>0</v>
      </c>
    </row>
    <row r="38" spans="1:8" ht="13.5" customHeight="1">
      <c r="A38" s="400" t="s">
        <v>365</v>
      </c>
      <c r="B38" s="377">
        <v>4569</v>
      </c>
      <c r="C38" s="377">
        <v>0</v>
      </c>
      <c r="D38" s="383">
        <v>203</v>
      </c>
      <c r="E38" s="381">
        <v>2729</v>
      </c>
      <c r="F38" s="377">
        <v>0</v>
      </c>
      <c r="G38" s="377">
        <v>779</v>
      </c>
      <c r="H38" s="377">
        <v>144</v>
      </c>
    </row>
    <row r="39" spans="1:8" ht="13.5" customHeight="1">
      <c r="A39" s="399" t="s">
        <v>366</v>
      </c>
      <c r="B39" s="376">
        <v>1761.5</v>
      </c>
      <c r="C39" s="376">
        <v>0</v>
      </c>
      <c r="D39" s="382">
        <v>0</v>
      </c>
      <c r="E39" s="380">
        <v>0</v>
      </c>
      <c r="F39" s="376">
        <v>0</v>
      </c>
      <c r="G39" s="376">
        <v>0</v>
      </c>
      <c r="H39" s="376">
        <v>0</v>
      </c>
    </row>
    <row r="40" spans="1:8" ht="13.5" customHeight="1">
      <c r="A40" s="400" t="s">
        <v>367</v>
      </c>
      <c r="B40" s="377">
        <v>5925.64</v>
      </c>
      <c r="C40" s="377">
        <v>0</v>
      </c>
      <c r="D40" s="383">
        <v>738</v>
      </c>
      <c r="E40" s="381">
        <v>908.6</v>
      </c>
      <c r="F40" s="377">
        <v>0</v>
      </c>
      <c r="G40" s="377">
        <v>528.78</v>
      </c>
      <c r="H40" s="377">
        <v>0</v>
      </c>
    </row>
    <row r="41" spans="1:8" ht="13.5" customHeight="1">
      <c r="A41" s="399" t="s">
        <v>368</v>
      </c>
      <c r="B41" s="376">
        <v>2896.98</v>
      </c>
      <c r="C41" s="376">
        <v>0</v>
      </c>
      <c r="D41" s="382">
        <v>0</v>
      </c>
      <c r="E41" s="380">
        <v>1172</v>
      </c>
      <c r="F41" s="376">
        <v>0</v>
      </c>
      <c r="G41" s="376">
        <v>422</v>
      </c>
      <c r="H41" s="376">
        <v>70</v>
      </c>
    </row>
    <row r="42" spans="1:8" ht="13.5" customHeight="1">
      <c r="A42" s="400" t="s">
        <v>369</v>
      </c>
      <c r="B42" s="377">
        <v>1388.8</v>
      </c>
      <c r="C42" s="377">
        <v>0</v>
      </c>
      <c r="D42" s="383">
        <v>0</v>
      </c>
      <c r="E42" s="381">
        <v>192.5</v>
      </c>
      <c r="F42" s="377">
        <v>0</v>
      </c>
      <c r="G42" s="377">
        <v>112</v>
      </c>
      <c r="H42" s="377">
        <v>0</v>
      </c>
    </row>
    <row r="43" spans="1:8" ht="13.5" customHeight="1">
      <c r="A43" s="399" t="s">
        <v>370</v>
      </c>
      <c r="B43" s="376">
        <v>1173</v>
      </c>
      <c r="C43" s="376">
        <v>0</v>
      </c>
      <c r="D43" s="382">
        <v>0</v>
      </c>
      <c r="E43" s="380">
        <v>0</v>
      </c>
      <c r="F43" s="376">
        <v>0</v>
      </c>
      <c r="G43" s="376">
        <v>0</v>
      </c>
      <c r="H43" s="376">
        <v>0</v>
      </c>
    </row>
    <row r="44" spans="1:8" ht="13.5" customHeight="1">
      <c r="A44" s="400" t="s">
        <v>371</v>
      </c>
      <c r="B44" s="377">
        <v>749</v>
      </c>
      <c r="C44" s="377">
        <v>56.5</v>
      </c>
      <c r="D44" s="383">
        <v>0</v>
      </c>
      <c r="E44" s="381">
        <v>0</v>
      </c>
      <c r="F44" s="377">
        <v>0</v>
      </c>
      <c r="G44" s="377">
        <v>0</v>
      </c>
      <c r="H44" s="377">
        <v>0</v>
      </c>
    </row>
    <row r="45" spans="1:8" ht="13.5" customHeight="1">
      <c r="A45" s="399" t="s">
        <v>372</v>
      </c>
      <c r="B45" s="376">
        <v>632.5</v>
      </c>
      <c r="C45" s="376">
        <v>0</v>
      </c>
      <c r="D45" s="382">
        <v>0</v>
      </c>
      <c r="E45" s="380">
        <v>648.5</v>
      </c>
      <c r="F45" s="376">
        <v>0</v>
      </c>
      <c r="G45" s="376">
        <v>136</v>
      </c>
      <c r="H45" s="376">
        <v>0</v>
      </c>
    </row>
    <row r="46" spans="1:8" ht="13.5" customHeight="1">
      <c r="A46" s="400" t="s">
        <v>373</v>
      </c>
      <c r="B46" s="377">
        <v>23261.5</v>
      </c>
      <c r="C46" s="377">
        <v>0</v>
      </c>
      <c r="D46" s="383">
        <v>847</v>
      </c>
      <c r="E46" s="381">
        <v>3536.5</v>
      </c>
      <c r="F46" s="377">
        <v>0</v>
      </c>
      <c r="G46" s="377">
        <v>1760.5</v>
      </c>
      <c r="H46" s="377">
        <v>285.5</v>
      </c>
    </row>
    <row r="47" spans="1:8" ht="13.5" customHeight="1">
      <c r="A47" s="399" t="s">
        <v>377</v>
      </c>
      <c r="B47" s="376">
        <v>89</v>
      </c>
      <c r="C47" s="376">
        <v>0</v>
      </c>
      <c r="D47" s="382">
        <v>0</v>
      </c>
      <c r="E47" s="380">
        <v>0</v>
      </c>
      <c r="F47" s="376">
        <v>0</v>
      </c>
      <c r="G47" s="376">
        <v>0</v>
      </c>
      <c r="H47" s="376">
        <v>0</v>
      </c>
    </row>
    <row r="48" spans="1:8" ht="4.5" customHeight="1">
      <c r="A48" s="401"/>
      <c r="B48" s="378"/>
      <c r="C48" s="378"/>
      <c r="D48" s="378"/>
      <c r="E48" s="378"/>
      <c r="F48" s="378"/>
      <c r="G48" s="378"/>
      <c r="H48" s="378"/>
    </row>
    <row r="49" spans="1:8" ht="13.5" customHeight="1">
      <c r="A49" s="395" t="s">
        <v>374</v>
      </c>
      <c r="B49" s="379">
        <f aca="true" t="shared" si="0" ref="B49:H49">SUM(B11:B47)</f>
        <v>130214.81999999999</v>
      </c>
      <c r="C49" s="379">
        <f t="shared" si="0"/>
        <v>4708</v>
      </c>
      <c r="D49" s="385">
        <f t="shared" si="0"/>
        <v>8721.4</v>
      </c>
      <c r="E49" s="384">
        <f t="shared" si="0"/>
        <v>18833.300000000003</v>
      </c>
      <c r="F49" s="379">
        <f t="shared" si="0"/>
        <v>267.5</v>
      </c>
      <c r="G49" s="379">
        <f t="shared" si="0"/>
        <v>7078.58</v>
      </c>
      <c r="H49" s="379">
        <f t="shared" si="0"/>
        <v>1521.5</v>
      </c>
    </row>
    <row r="50" spans="1:8" ht="4.5" customHeight="1">
      <c r="A50" s="401" t="s">
        <v>21</v>
      </c>
      <c r="B50" s="378"/>
      <c r="C50" s="378"/>
      <c r="D50" s="378"/>
      <c r="E50" s="378"/>
      <c r="F50" s="378"/>
      <c r="G50" s="378"/>
      <c r="H50" s="378"/>
    </row>
    <row r="51" spans="1:8" ht="13.5" customHeight="1">
      <c r="A51" s="400" t="s">
        <v>375</v>
      </c>
      <c r="B51" s="377">
        <v>142</v>
      </c>
      <c r="C51" s="377">
        <v>0</v>
      </c>
      <c r="D51" s="383">
        <v>0</v>
      </c>
      <c r="E51" s="377">
        <v>0</v>
      </c>
      <c r="F51" s="377">
        <v>0</v>
      </c>
      <c r="G51" s="377">
        <v>0</v>
      </c>
      <c r="H51" s="377">
        <v>0</v>
      </c>
    </row>
    <row r="52" spans="1:8" ht="13.5" customHeight="1">
      <c r="A52" s="399" t="s">
        <v>376</v>
      </c>
      <c r="B52" s="376">
        <v>239</v>
      </c>
      <c r="C52" s="376">
        <v>0</v>
      </c>
      <c r="D52" s="382">
        <v>0</v>
      </c>
      <c r="E52" s="376">
        <v>0</v>
      </c>
      <c r="F52" s="376">
        <v>0</v>
      </c>
      <c r="G52" s="376">
        <v>0</v>
      </c>
      <c r="H52" s="376">
        <v>0</v>
      </c>
    </row>
    <row r="53" spans="1:8" ht="49.5" customHeight="1">
      <c r="A53" s="305"/>
      <c r="B53" s="313"/>
      <c r="C53" s="313"/>
      <c r="D53" s="313"/>
      <c r="E53" s="313"/>
      <c r="F53" s="313"/>
      <c r="G53" s="313"/>
      <c r="H53" s="313"/>
    </row>
    <row r="54" spans="1:8" ht="15" customHeight="1">
      <c r="A54" s="81" t="s">
        <v>542</v>
      </c>
      <c r="C54" s="81"/>
      <c r="D54" s="81"/>
      <c r="E54" s="81"/>
      <c r="F54" s="81"/>
      <c r="G54" s="81"/>
      <c r="H54" s="81"/>
    </row>
    <row r="55" spans="1:8" ht="14.25" customHeight="1">
      <c r="A55" s="81" t="s">
        <v>543</v>
      </c>
      <c r="C55" s="81"/>
      <c r="D55" s="81"/>
      <c r="E55" s="81"/>
      <c r="F55" s="81"/>
      <c r="G55" s="81"/>
      <c r="H55" s="81"/>
    </row>
    <row r="56" ht="14.25" customHeight="1"/>
    <row r="57" ht="14.25" customHeight="1"/>
    <row r="58" ht="14.25" customHeight="1"/>
    <row r="59" ht="14.25" customHeight="1"/>
    <row r="60" ht="14.25"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Roman,Bold"&amp;11&amp;A</oddHeader>
  </headerFooter>
</worksheet>
</file>

<file path=xl/worksheets/sheet40.xml><?xml version="1.0" encoding="utf-8"?>
<worksheet xmlns="http://schemas.openxmlformats.org/spreadsheetml/2006/main" xmlns:r="http://schemas.openxmlformats.org/officeDocument/2006/relationships">
  <sheetPr codeName="Sheet39">
    <pageSetUpPr fitToPage="1"/>
  </sheetPr>
  <dimension ref="A1:G58"/>
  <sheetViews>
    <sheetView showGridLines="0" showZeros="0" workbookViewId="0" topLeftCell="A1">
      <selection activeCell="A1" sqref="A1"/>
    </sheetView>
  </sheetViews>
  <sheetFormatPr defaultColWidth="15.83203125" defaultRowHeight="12"/>
  <cols>
    <col min="1" max="1" width="32.83203125" style="66" customWidth="1"/>
    <col min="2" max="2" width="19.83203125" style="66" customWidth="1"/>
    <col min="3" max="3" width="17.83203125" style="66" customWidth="1"/>
    <col min="4" max="4" width="16.83203125" style="66" customWidth="1"/>
    <col min="5" max="5" width="15.83203125" style="66" customWidth="1"/>
    <col min="6" max="6" width="16.83203125" style="66" customWidth="1"/>
    <col min="7" max="7" width="17.83203125" style="66" customWidth="1"/>
    <col min="8" max="16384" width="15.83203125" style="66" customWidth="1"/>
  </cols>
  <sheetData>
    <row r="1" ht="6.75" customHeight="1">
      <c r="A1" s="64"/>
    </row>
    <row r="2" spans="1:7" ht="15.75" customHeight="1">
      <c r="A2" s="330"/>
      <c r="B2" s="525" t="s">
        <v>133</v>
      </c>
      <c r="C2" s="355"/>
      <c r="D2" s="355"/>
      <c r="E2" s="355"/>
      <c r="F2" s="356"/>
      <c r="G2" s="357" t="s">
        <v>20</v>
      </c>
    </row>
    <row r="3" spans="1:7" ht="15.75" customHeight="1">
      <c r="A3" s="331"/>
      <c r="B3" s="526" t="s">
        <v>567</v>
      </c>
      <c r="C3" s="358"/>
      <c r="D3" s="340"/>
      <c r="E3" s="340"/>
      <c r="F3" s="341"/>
      <c r="G3" s="341"/>
    </row>
    <row r="4" spans="2:7" ht="15.75" customHeight="1">
      <c r="B4" s="114"/>
      <c r="C4" s="142"/>
      <c r="D4" s="143"/>
      <c r="E4" s="114"/>
      <c r="F4" s="114"/>
      <c r="G4" s="114"/>
    </row>
    <row r="5" spans="2:7" ht="15.75" customHeight="1">
      <c r="B5" s="42"/>
      <c r="C5" s="114"/>
      <c r="D5" s="114"/>
      <c r="E5" s="114"/>
      <c r="F5" s="114"/>
      <c r="G5" s="114"/>
    </row>
    <row r="6" spans="2:7" ht="15.75" customHeight="1">
      <c r="B6" s="186" t="s">
        <v>141</v>
      </c>
      <c r="C6" s="101"/>
      <c r="D6" s="101"/>
      <c r="E6" s="101"/>
      <c r="F6" s="101"/>
      <c r="G6" s="102"/>
    </row>
    <row r="7" spans="2:7" ht="15.75" customHeight="1">
      <c r="B7" s="115"/>
      <c r="C7" s="115"/>
      <c r="D7" s="115"/>
      <c r="E7" s="129"/>
      <c r="F7" s="115" t="s">
        <v>154</v>
      </c>
      <c r="G7" s="129"/>
    </row>
    <row r="8" spans="1:7" ht="15.75" customHeight="1">
      <c r="A8" s="303"/>
      <c r="B8" s="141" t="s">
        <v>167</v>
      </c>
      <c r="C8" s="117" t="s">
        <v>177</v>
      </c>
      <c r="D8" s="117" t="s">
        <v>178</v>
      </c>
      <c r="E8" s="138"/>
      <c r="F8" s="117" t="s">
        <v>179</v>
      </c>
      <c r="G8" s="138"/>
    </row>
    <row r="9" spans="1:7" ht="15.75" customHeight="1">
      <c r="A9" s="304" t="s">
        <v>118</v>
      </c>
      <c r="B9" s="55" t="s">
        <v>169</v>
      </c>
      <c r="C9" s="119" t="s">
        <v>379</v>
      </c>
      <c r="D9" s="119" t="s">
        <v>180</v>
      </c>
      <c r="E9" s="119" t="s">
        <v>75</v>
      </c>
      <c r="F9" s="119" t="s">
        <v>182</v>
      </c>
      <c r="G9" s="119" t="s">
        <v>87</v>
      </c>
    </row>
    <row r="10" spans="1:7" ht="4.5" customHeight="1">
      <c r="A10" s="61"/>
      <c r="B10" s="120"/>
      <c r="C10" s="120"/>
      <c r="D10" s="120"/>
      <c r="E10" s="120"/>
      <c r="F10" s="120"/>
      <c r="G10" s="120"/>
    </row>
    <row r="11" spans="1:7" ht="13.5" customHeight="1">
      <c r="A11" s="399" t="s">
        <v>339</v>
      </c>
      <c r="B11" s="298">
        <v>1153434</v>
      </c>
      <c r="C11" s="298">
        <v>170000</v>
      </c>
      <c r="D11" s="298">
        <v>0</v>
      </c>
      <c r="E11" s="298">
        <v>0</v>
      </c>
      <c r="F11" s="298">
        <v>0</v>
      </c>
      <c r="G11" s="298">
        <f>SUM(B11:F11)</f>
        <v>1323434</v>
      </c>
    </row>
    <row r="12" spans="1:7" ht="13.5" customHeight="1">
      <c r="A12" s="400" t="s">
        <v>340</v>
      </c>
      <c r="B12" s="299">
        <v>753764</v>
      </c>
      <c r="C12" s="299">
        <v>133618</v>
      </c>
      <c r="D12" s="299">
        <v>0</v>
      </c>
      <c r="E12" s="299">
        <v>0</v>
      </c>
      <c r="F12" s="299">
        <v>0</v>
      </c>
      <c r="G12" s="299">
        <f aca="true" t="shared" si="0" ref="G12:G47">SUM(B12:F12)</f>
        <v>887382</v>
      </c>
    </row>
    <row r="13" spans="1:7" ht="13.5" customHeight="1">
      <c r="A13" s="399" t="s">
        <v>341</v>
      </c>
      <c r="B13" s="298">
        <v>2801000</v>
      </c>
      <c r="C13" s="298">
        <v>289500</v>
      </c>
      <c r="D13" s="298">
        <v>0</v>
      </c>
      <c r="E13" s="298">
        <v>27500</v>
      </c>
      <c r="F13" s="298">
        <v>0</v>
      </c>
      <c r="G13" s="298">
        <f t="shared" si="0"/>
        <v>3118000</v>
      </c>
    </row>
    <row r="14" spans="1:7" ht="13.5" customHeight="1">
      <c r="A14" s="400" t="s">
        <v>378</v>
      </c>
      <c r="B14" s="299">
        <v>3894913</v>
      </c>
      <c r="C14" s="299">
        <v>181202</v>
      </c>
      <c r="D14" s="299">
        <v>1250000</v>
      </c>
      <c r="E14" s="299">
        <v>0</v>
      </c>
      <c r="F14" s="299">
        <v>0</v>
      </c>
      <c r="G14" s="299">
        <f t="shared" si="0"/>
        <v>5326115</v>
      </c>
    </row>
    <row r="15" spans="1:7" ht="13.5" customHeight="1">
      <c r="A15" s="399" t="s">
        <v>342</v>
      </c>
      <c r="B15" s="298">
        <v>1063373</v>
      </c>
      <c r="C15" s="298">
        <v>180834</v>
      </c>
      <c r="D15" s="298">
        <v>0</v>
      </c>
      <c r="E15" s="298">
        <v>0</v>
      </c>
      <c r="F15" s="298">
        <v>0</v>
      </c>
      <c r="G15" s="298">
        <f t="shared" si="0"/>
        <v>1244207</v>
      </c>
    </row>
    <row r="16" spans="1:7" ht="13.5" customHeight="1">
      <c r="A16" s="400" t="s">
        <v>343</v>
      </c>
      <c r="B16" s="299">
        <v>38362</v>
      </c>
      <c r="C16" s="299">
        <v>0</v>
      </c>
      <c r="D16" s="299">
        <v>0</v>
      </c>
      <c r="E16" s="299">
        <v>0</v>
      </c>
      <c r="F16" s="299">
        <v>0</v>
      </c>
      <c r="G16" s="299">
        <f t="shared" si="0"/>
        <v>38362</v>
      </c>
    </row>
    <row r="17" spans="1:7" ht="13.5" customHeight="1">
      <c r="A17" s="399" t="s">
        <v>344</v>
      </c>
      <c r="B17" s="298">
        <v>0</v>
      </c>
      <c r="C17" s="298">
        <v>206000</v>
      </c>
      <c r="D17" s="298">
        <v>0</v>
      </c>
      <c r="E17" s="298">
        <v>0</v>
      </c>
      <c r="F17" s="298">
        <v>0</v>
      </c>
      <c r="G17" s="298">
        <f t="shared" si="0"/>
        <v>206000</v>
      </c>
    </row>
    <row r="18" spans="1:7" ht="13.5" customHeight="1">
      <c r="A18" s="400" t="s">
        <v>345</v>
      </c>
      <c r="B18" s="299">
        <v>1365844.3</v>
      </c>
      <c r="C18" s="299">
        <v>100000</v>
      </c>
      <c r="D18" s="299">
        <v>0</v>
      </c>
      <c r="E18" s="299">
        <v>0</v>
      </c>
      <c r="F18" s="299">
        <v>0</v>
      </c>
      <c r="G18" s="299">
        <f t="shared" si="0"/>
        <v>1465844.3</v>
      </c>
    </row>
    <row r="19" spans="1:7" ht="13.5" customHeight="1">
      <c r="A19" s="399" t="s">
        <v>346</v>
      </c>
      <c r="B19" s="298">
        <v>150000</v>
      </c>
      <c r="C19" s="298">
        <v>250000</v>
      </c>
      <c r="D19" s="298">
        <v>0</v>
      </c>
      <c r="E19" s="298">
        <v>0</v>
      </c>
      <c r="F19" s="298">
        <v>0</v>
      </c>
      <c r="G19" s="298">
        <f t="shared" si="0"/>
        <v>400000</v>
      </c>
    </row>
    <row r="20" spans="1:7" ht="13.5" customHeight="1">
      <c r="A20" s="400" t="s">
        <v>347</v>
      </c>
      <c r="B20" s="299">
        <v>3524000</v>
      </c>
      <c r="C20" s="299">
        <v>1456910</v>
      </c>
      <c r="D20" s="299">
        <v>0</v>
      </c>
      <c r="E20" s="299">
        <v>0</v>
      </c>
      <c r="F20" s="299">
        <v>0</v>
      </c>
      <c r="G20" s="299">
        <f t="shared" si="0"/>
        <v>4980910</v>
      </c>
    </row>
    <row r="21" spans="1:7" ht="13.5" customHeight="1">
      <c r="A21" s="399" t="s">
        <v>348</v>
      </c>
      <c r="B21" s="298">
        <v>904696</v>
      </c>
      <c r="C21" s="298">
        <v>130000</v>
      </c>
      <c r="D21" s="298">
        <v>0</v>
      </c>
      <c r="E21" s="298">
        <v>0</v>
      </c>
      <c r="F21" s="298">
        <v>0</v>
      </c>
      <c r="G21" s="298">
        <f t="shared" si="0"/>
        <v>1034696</v>
      </c>
    </row>
    <row r="22" spans="1:7" ht="13.5" customHeight="1">
      <c r="A22" s="400" t="s">
        <v>349</v>
      </c>
      <c r="B22" s="299">
        <v>411995</v>
      </c>
      <c r="C22" s="299">
        <v>135000</v>
      </c>
      <c r="D22" s="299">
        <v>0</v>
      </c>
      <c r="E22" s="299">
        <v>0</v>
      </c>
      <c r="F22" s="299">
        <v>0</v>
      </c>
      <c r="G22" s="299">
        <f t="shared" si="0"/>
        <v>546995</v>
      </c>
    </row>
    <row r="23" spans="1:7" ht="13.5" customHeight="1">
      <c r="A23" s="399" t="s">
        <v>350</v>
      </c>
      <c r="B23" s="298">
        <v>0</v>
      </c>
      <c r="C23" s="298">
        <v>210000</v>
      </c>
      <c r="D23" s="298">
        <v>0</v>
      </c>
      <c r="E23" s="298">
        <v>0</v>
      </c>
      <c r="F23" s="298">
        <v>0</v>
      </c>
      <c r="G23" s="298">
        <f t="shared" si="0"/>
        <v>210000</v>
      </c>
    </row>
    <row r="24" spans="1:7" ht="13.5" customHeight="1">
      <c r="A24" s="400" t="s">
        <v>351</v>
      </c>
      <c r="B24" s="299">
        <v>1452569</v>
      </c>
      <c r="C24" s="299">
        <v>498379</v>
      </c>
      <c r="D24" s="299">
        <v>0</v>
      </c>
      <c r="E24" s="299">
        <v>0</v>
      </c>
      <c r="F24" s="299">
        <v>0</v>
      </c>
      <c r="G24" s="299">
        <f t="shared" si="0"/>
        <v>1950948</v>
      </c>
    </row>
    <row r="25" spans="1:7" ht="13.5" customHeight="1">
      <c r="A25" s="399" t="s">
        <v>352</v>
      </c>
      <c r="B25" s="298">
        <v>4457054</v>
      </c>
      <c r="C25" s="298">
        <v>337002</v>
      </c>
      <c r="D25" s="298">
        <v>0</v>
      </c>
      <c r="E25" s="298">
        <v>0</v>
      </c>
      <c r="F25" s="298">
        <v>0</v>
      </c>
      <c r="G25" s="298">
        <f t="shared" si="0"/>
        <v>4794056</v>
      </c>
    </row>
    <row r="26" spans="1:7" ht="13.5" customHeight="1">
      <c r="A26" s="400" t="s">
        <v>353</v>
      </c>
      <c r="B26" s="299">
        <v>1110984</v>
      </c>
      <c r="C26" s="299">
        <v>360979</v>
      </c>
      <c r="D26" s="299">
        <v>2100000</v>
      </c>
      <c r="E26" s="299">
        <v>0</v>
      </c>
      <c r="F26" s="299">
        <v>0</v>
      </c>
      <c r="G26" s="299">
        <f t="shared" si="0"/>
        <v>3571963</v>
      </c>
    </row>
    <row r="27" spans="1:7" ht="13.5" customHeight="1">
      <c r="A27" s="399" t="s">
        <v>354</v>
      </c>
      <c r="B27" s="298">
        <v>71500</v>
      </c>
      <c r="C27" s="298">
        <v>71500</v>
      </c>
      <c r="D27" s="298">
        <v>0</v>
      </c>
      <c r="E27" s="298">
        <v>0</v>
      </c>
      <c r="F27" s="298">
        <v>0</v>
      </c>
      <c r="G27" s="298">
        <f t="shared" si="0"/>
        <v>143000</v>
      </c>
    </row>
    <row r="28" spans="1:7" ht="13.5" customHeight="1">
      <c r="A28" s="400" t="s">
        <v>355</v>
      </c>
      <c r="B28" s="299">
        <v>0</v>
      </c>
      <c r="C28" s="299">
        <v>22300</v>
      </c>
      <c r="D28" s="299">
        <v>0</v>
      </c>
      <c r="E28" s="299">
        <v>0</v>
      </c>
      <c r="F28" s="299">
        <v>0</v>
      </c>
      <c r="G28" s="299">
        <f t="shared" si="0"/>
        <v>22300</v>
      </c>
    </row>
    <row r="29" spans="1:7" ht="13.5" customHeight="1">
      <c r="A29" s="399" t="s">
        <v>356</v>
      </c>
      <c r="B29" s="298">
        <v>4056358</v>
      </c>
      <c r="C29" s="298">
        <v>397360</v>
      </c>
      <c r="D29" s="298">
        <v>0</v>
      </c>
      <c r="E29" s="298">
        <v>0</v>
      </c>
      <c r="F29" s="298">
        <v>525000</v>
      </c>
      <c r="G29" s="298">
        <f t="shared" si="0"/>
        <v>4978718</v>
      </c>
    </row>
    <row r="30" spans="1:7" ht="13.5" customHeight="1">
      <c r="A30" s="400" t="s">
        <v>357</v>
      </c>
      <c r="B30" s="299">
        <v>378425</v>
      </c>
      <c r="C30" s="299">
        <v>185549</v>
      </c>
      <c r="D30" s="299">
        <v>0</v>
      </c>
      <c r="E30" s="299">
        <v>0</v>
      </c>
      <c r="F30" s="299">
        <v>0</v>
      </c>
      <c r="G30" s="299">
        <f t="shared" si="0"/>
        <v>563974</v>
      </c>
    </row>
    <row r="31" spans="1:7" ht="13.5" customHeight="1">
      <c r="A31" s="399" t="s">
        <v>358</v>
      </c>
      <c r="B31" s="298">
        <v>895371</v>
      </c>
      <c r="C31" s="298">
        <v>230000</v>
      </c>
      <c r="D31" s="298">
        <v>0</v>
      </c>
      <c r="E31" s="298">
        <v>0</v>
      </c>
      <c r="F31" s="298">
        <v>0</v>
      </c>
      <c r="G31" s="298">
        <f t="shared" si="0"/>
        <v>1125371</v>
      </c>
    </row>
    <row r="32" spans="1:7" ht="13.5" customHeight="1">
      <c r="A32" s="400" t="s">
        <v>359</v>
      </c>
      <c r="B32" s="299">
        <v>1075454</v>
      </c>
      <c r="C32" s="299">
        <v>265000</v>
      </c>
      <c r="D32" s="299">
        <v>0</v>
      </c>
      <c r="E32" s="299">
        <v>0</v>
      </c>
      <c r="F32" s="299">
        <v>0</v>
      </c>
      <c r="G32" s="299">
        <f t="shared" si="0"/>
        <v>1340454</v>
      </c>
    </row>
    <row r="33" spans="1:7" ht="13.5" customHeight="1">
      <c r="A33" s="399" t="s">
        <v>360</v>
      </c>
      <c r="B33" s="298">
        <v>0</v>
      </c>
      <c r="C33" s="298">
        <v>356450</v>
      </c>
      <c r="D33" s="298">
        <v>0</v>
      </c>
      <c r="E33" s="298">
        <v>0</v>
      </c>
      <c r="F33" s="298">
        <v>0</v>
      </c>
      <c r="G33" s="298">
        <f t="shared" si="0"/>
        <v>356450</v>
      </c>
    </row>
    <row r="34" spans="1:7" ht="13.5" customHeight="1">
      <c r="A34" s="400" t="s">
        <v>361</v>
      </c>
      <c r="B34" s="299">
        <v>0</v>
      </c>
      <c r="C34" s="299">
        <v>337559</v>
      </c>
      <c r="D34" s="299">
        <v>0</v>
      </c>
      <c r="E34" s="299">
        <v>0</v>
      </c>
      <c r="F34" s="299">
        <v>0</v>
      </c>
      <c r="G34" s="299">
        <f t="shared" si="0"/>
        <v>337559</v>
      </c>
    </row>
    <row r="35" spans="1:7" ht="13.5" customHeight="1">
      <c r="A35" s="399" t="s">
        <v>362</v>
      </c>
      <c r="B35" s="298">
        <v>4895396</v>
      </c>
      <c r="C35" s="298">
        <v>1932845</v>
      </c>
      <c r="D35" s="298">
        <v>1562155</v>
      </c>
      <c r="E35" s="298">
        <v>0</v>
      </c>
      <c r="F35" s="298">
        <v>0</v>
      </c>
      <c r="G35" s="298">
        <f t="shared" si="0"/>
        <v>8390396</v>
      </c>
    </row>
    <row r="36" spans="1:7" ht="13.5" customHeight="1">
      <c r="A36" s="400" t="s">
        <v>363</v>
      </c>
      <c r="B36" s="299">
        <v>0</v>
      </c>
      <c r="C36" s="299">
        <v>150000</v>
      </c>
      <c r="D36" s="299">
        <v>0</v>
      </c>
      <c r="E36" s="299">
        <v>90000</v>
      </c>
      <c r="F36" s="299">
        <v>0</v>
      </c>
      <c r="G36" s="299">
        <f t="shared" si="0"/>
        <v>240000</v>
      </c>
    </row>
    <row r="37" spans="1:7" ht="13.5" customHeight="1">
      <c r="A37" s="399" t="s">
        <v>364</v>
      </c>
      <c r="B37" s="298">
        <v>2447513</v>
      </c>
      <c r="C37" s="298">
        <v>519796</v>
      </c>
      <c r="D37" s="298">
        <v>600000</v>
      </c>
      <c r="E37" s="298">
        <v>0</v>
      </c>
      <c r="F37" s="298">
        <v>0</v>
      </c>
      <c r="G37" s="298">
        <f t="shared" si="0"/>
        <v>3567309</v>
      </c>
    </row>
    <row r="38" spans="1:7" ht="13.5" customHeight="1">
      <c r="A38" s="400" t="s">
        <v>365</v>
      </c>
      <c r="B38" s="299">
        <v>2990530</v>
      </c>
      <c r="C38" s="299">
        <v>764005</v>
      </c>
      <c r="D38" s="299">
        <v>0</v>
      </c>
      <c r="E38" s="299">
        <v>0</v>
      </c>
      <c r="F38" s="299">
        <v>0</v>
      </c>
      <c r="G38" s="299">
        <f t="shared" si="0"/>
        <v>3754535</v>
      </c>
    </row>
    <row r="39" spans="1:7" ht="13.5" customHeight="1">
      <c r="A39" s="399" t="s">
        <v>366</v>
      </c>
      <c r="B39" s="298">
        <v>0</v>
      </c>
      <c r="C39" s="298">
        <v>255000</v>
      </c>
      <c r="D39" s="298">
        <v>0</v>
      </c>
      <c r="E39" s="298">
        <v>0</v>
      </c>
      <c r="F39" s="298">
        <v>0</v>
      </c>
      <c r="G39" s="298">
        <f t="shared" si="0"/>
        <v>255000</v>
      </c>
    </row>
    <row r="40" spans="1:7" ht="13.5" customHeight="1">
      <c r="A40" s="400" t="s">
        <v>367</v>
      </c>
      <c r="B40" s="299">
        <v>1125270</v>
      </c>
      <c r="C40" s="299">
        <v>200000</v>
      </c>
      <c r="D40" s="299">
        <v>0</v>
      </c>
      <c r="E40" s="299">
        <v>0</v>
      </c>
      <c r="F40" s="299">
        <v>0</v>
      </c>
      <c r="G40" s="299">
        <f t="shared" si="0"/>
        <v>1325270</v>
      </c>
    </row>
    <row r="41" spans="1:7" ht="13.5" customHeight="1">
      <c r="A41" s="399" t="s">
        <v>368</v>
      </c>
      <c r="B41" s="298">
        <v>0</v>
      </c>
      <c r="C41" s="298">
        <v>747071</v>
      </c>
      <c r="D41" s="298">
        <v>0</v>
      </c>
      <c r="E41" s="298">
        <v>0</v>
      </c>
      <c r="F41" s="298">
        <v>0</v>
      </c>
      <c r="G41" s="298">
        <f t="shared" si="0"/>
        <v>747071</v>
      </c>
    </row>
    <row r="42" spans="1:7" ht="13.5" customHeight="1">
      <c r="A42" s="400" t="s">
        <v>369</v>
      </c>
      <c r="B42" s="299">
        <v>395756</v>
      </c>
      <c r="C42" s="299">
        <v>274929</v>
      </c>
      <c r="D42" s="299">
        <v>0</v>
      </c>
      <c r="E42" s="299">
        <v>0</v>
      </c>
      <c r="F42" s="299">
        <v>0</v>
      </c>
      <c r="G42" s="299">
        <f t="shared" si="0"/>
        <v>670685</v>
      </c>
    </row>
    <row r="43" spans="1:7" ht="13.5" customHeight="1">
      <c r="A43" s="399" t="s">
        <v>370</v>
      </c>
      <c r="B43" s="298">
        <v>0</v>
      </c>
      <c r="C43" s="298">
        <v>165500</v>
      </c>
      <c r="D43" s="298">
        <v>0</v>
      </c>
      <c r="E43" s="298">
        <v>0</v>
      </c>
      <c r="F43" s="298">
        <v>0</v>
      </c>
      <c r="G43" s="298">
        <f t="shared" si="0"/>
        <v>165500</v>
      </c>
    </row>
    <row r="44" spans="1:7" ht="13.5" customHeight="1">
      <c r="A44" s="400" t="s">
        <v>371</v>
      </c>
      <c r="B44" s="299">
        <v>337468</v>
      </c>
      <c r="C44" s="299">
        <v>207106</v>
      </c>
      <c r="D44" s="299">
        <v>0</v>
      </c>
      <c r="E44" s="299">
        <v>0</v>
      </c>
      <c r="F44" s="299">
        <v>0</v>
      </c>
      <c r="G44" s="299">
        <f t="shared" si="0"/>
        <v>544574</v>
      </c>
    </row>
    <row r="45" spans="1:7" ht="13.5" customHeight="1">
      <c r="A45" s="399" t="s">
        <v>372</v>
      </c>
      <c r="B45" s="298">
        <v>753281</v>
      </c>
      <c r="C45" s="298">
        <v>86000</v>
      </c>
      <c r="D45" s="298">
        <v>0</v>
      </c>
      <c r="E45" s="298">
        <v>0</v>
      </c>
      <c r="F45" s="298">
        <v>0</v>
      </c>
      <c r="G45" s="298">
        <f t="shared" si="0"/>
        <v>839281</v>
      </c>
    </row>
    <row r="46" spans="1:7" ht="13.5" customHeight="1">
      <c r="A46" s="400" t="s">
        <v>373</v>
      </c>
      <c r="B46" s="299">
        <v>13171831</v>
      </c>
      <c r="C46" s="299">
        <v>399400</v>
      </c>
      <c r="D46" s="299">
        <v>0</v>
      </c>
      <c r="E46" s="299">
        <v>0</v>
      </c>
      <c r="F46" s="299">
        <v>0</v>
      </c>
      <c r="G46" s="299">
        <f t="shared" si="0"/>
        <v>13571231</v>
      </c>
    </row>
    <row r="47" spans="1:7" ht="13.5" customHeight="1">
      <c r="A47" s="399" t="s">
        <v>377</v>
      </c>
      <c r="B47" s="298">
        <v>0</v>
      </c>
      <c r="C47" s="298">
        <v>46845</v>
      </c>
      <c r="D47" s="298">
        <v>0</v>
      </c>
      <c r="E47" s="298">
        <v>0</v>
      </c>
      <c r="F47" s="298">
        <v>0</v>
      </c>
      <c r="G47" s="298">
        <f t="shared" si="0"/>
        <v>46845</v>
      </c>
    </row>
    <row r="48" spans="1:7" ht="4.5" customHeight="1">
      <c r="A48" s="401"/>
      <c r="B48" s="300"/>
      <c r="C48" s="300"/>
      <c r="D48" s="300"/>
      <c r="E48" s="300"/>
      <c r="F48" s="300"/>
      <c r="G48" s="300"/>
    </row>
    <row r="49" spans="1:7" ht="13.5" customHeight="1">
      <c r="A49" s="395" t="s">
        <v>374</v>
      </c>
      <c r="B49" s="301">
        <f aca="true" t="shared" si="1" ref="B49:G49">SUM(B11:B47)</f>
        <v>55676141.3</v>
      </c>
      <c r="C49" s="301">
        <f t="shared" si="1"/>
        <v>12253639</v>
      </c>
      <c r="D49" s="301">
        <f t="shared" si="1"/>
        <v>5512155</v>
      </c>
      <c r="E49" s="301">
        <f t="shared" si="1"/>
        <v>117500</v>
      </c>
      <c r="F49" s="301">
        <f t="shared" si="1"/>
        <v>525000</v>
      </c>
      <c r="G49" s="301">
        <f t="shared" si="1"/>
        <v>74084435.3</v>
      </c>
    </row>
    <row r="50" spans="1:7" ht="4.5" customHeight="1">
      <c r="A50" s="401" t="s">
        <v>21</v>
      </c>
      <c r="B50" s="300"/>
      <c r="C50" s="300"/>
      <c r="D50" s="300"/>
      <c r="E50" s="300"/>
      <c r="F50" s="300"/>
      <c r="G50" s="300"/>
    </row>
    <row r="51" spans="1:7" ht="13.5" customHeight="1">
      <c r="A51" s="400" t="s">
        <v>375</v>
      </c>
      <c r="B51" s="299">
        <v>0</v>
      </c>
      <c r="C51" s="299">
        <v>0</v>
      </c>
      <c r="D51" s="299">
        <v>0</v>
      </c>
      <c r="E51" s="299">
        <v>0</v>
      </c>
      <c r="F51" s="299">
        <v>0</v>
      </c>
      <c r="G51" s="299">
        <f>SUM(B51:F51)</f>
        <v>0</v>
      </c>
    </row>
    <row r="52" spans="1:7" ht="13.5" customHeight="1">
      <c r="A52" s="399" t="s">
        <v>376</v>
      </c>
      <c r="B52" s="298">
        <v>0</v>
      </c>
      <c r="C52" s="298">
        <v>109000</v>
      </c>
      <c r="D52" s="298">
        <v>0</v>
      </c>
      <c r="E52" s="298">
        <v>0</v>
      </c>
      <c r="F52" s="298">
        <v>0</v>
      </c>
      <c r="G52" s="298">
        <f>SUM(B52:F52)</f>
        <v>109000</v>
      </c>
    </row>
    <row r="53" spans="1:7" ht="49.5" customHeight="1">
      <c r="A53" s="314"/>
      <c r="B53" s="314"/>
      <c r="C53" s="314"/>
      <c r="D53" s="314"/>
      <c r="E53" s="314"/>
      <c r="F53" s="314"/>
      <c r="G53" s="314"/>
    </row>
    <row r="54" spans="1:7" ht="14.25" customHeight="1">
      <c r="A54" s="425" t="s">
        <v>519</v>
      </c>
      <c r="B54" s="9"/>
      <c r="C54" s="9"/>
      <c r="D54" s="9"/>
      <c r="E54" s="9"/>
      <c r="F54" s="9"/>
      <c r="G54" s="9"/>
    </row>
    <row r="55" spans="1:7" ht="14.25" customHeight="1">
      <c r="A55" s="3"/>
      <c r="B55" s="9"/>
      <c r="C55" s="9"/>
      <c r="D55" s="9"/>
      <c r="E55" s="9"/>
      <c r="F55" s="9"/>
      <c r="G55" s="9"/>
    </row>
    <row r="56" spans="1:7" ht="14.25" customHeight="1">
      <c r="A56" s="3"/>
      <c r="B56" s="9"/>
      <c r="C56" s="9"/>
      <c r="D56" s="9"/>
      <c r="E56" s="9"/>
      <c r="F56" s="9"/>
      <c r="G56" s="9"/>
    </row>
    <row r="57" spans="1:7" ht="14.25" customHeight="1">
      <c r="A57" s="3"/>
      <c r="B57" s="9"/>
      <c r="C57" s="9"/>
      <c r="D57" s="9"/>
      <c r="E57" s="9"/>
      <c r="F57" s="9"/>
      <c r="G57" s="9"/>
    </row>
    <row r="58" spans="1:7" ht="14.25" customHeight="1">
      <c r="A58" s="3"/>
      <c r="B58" s="9"/>
      <c r="C58" s="9"/>
      <c r="D58" s="9"/>
      <c r="E58" s="9"/>
      <c r="F58" s="9"/>
      <c r="G58" s="9"/>
    </row>
    <row r="59" ht="14.25" customHeight="1"/>
    <row r="60" ht="14.25"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Roman,Bold"&amp;11&amp;A</oddHeader>
  </headerFooter>
</worksheet>
</file>

<file path=xl/worksheets/sheet41.xml><?xml version="1.0" encoding="utf-8"?>
<worksheet xmlns="http://schemas.openxmlformats.org/spreadsheetml/2006/main" xmlns:r="http://schemas.openxmlformats.org/officeDocument/2006/relationships">
  <sheetPr codeName="Sheet40">
    <pageSetUpPr fitToPage="1"/>
  </sheetPr>
  <dimension ref="A1:F58"/>
  <sheetViews>
    <sheetView showGridLines="0" showZeros="0" workbookViewId="0" topLeftCell="A1">
      <selection activeCell="A1" sqref="A1"/>
    </sheetView>
  </sheetViews>
  <sheetFormatPr defaultColWidth="19.83203125" defaultRowHeight="12"/>
  <cols>
    <col min="1" max="1" width="34.83203125" style="66" customWidth="1"/>
    <col min="2" max="2" width="18.83203125" style="66" customWidth="1"/>
    <col min="3" max="4" width="19.83203125" style="66" customWidth="1"/>
    <col min="5" max="16384" width="19.83203125" style="66" customWidth="1"/>
  </cols>
  <sheetData>
    <row r="1" ht="6.75" customHeight="1">
      <c r="A1" s="64"/>
    </row>
    <row r="2" spans="1:6" ht="15.75" customHeight="1">
      <c r="A2" s="330"/>
      <c r="B2" s="525" t="s">
        <v>133</v>
      </c>
      <c r="C2" s="355"/>
      <c r="D2" s="355"/>
      <c r="E2" s="356"/>
      <c r="F2" s="357" t="s">
        <v>22</v>
      </c>
    </row>
    <row r="3" spans="1:6" ht="15.75" customHeight="1">
      <c r="A3" s="331"/>
      <c r="B3" s="526" t="s">
        <v>567</v>
      </c>
      <c r="C3" s="340"/>
      <c r="D3" s="340"/>
      <c r="E3" s="341"/>
      <c r="F3" s="341"/>
    </row>
    <row r="4" spans="2:6" ht="15.75" customHeight="1">
      <c r="B4" s="114"/>
      <c r="C4" s="114"/>
      <c r="D4" s="114"/>
      <c r="E4" s="114"/>
      <c r="F4" s="114"/>
    </row>
    <row r="5" spans="2:6" ht="15.75" customHeight="1">
      <c r="B5" s="42"/>
      <c r="C5" s="114"/>
      <c r="D5" s="114"/>
      <c r="E5" s="114"/>
      <c r="F5" s="114"/>
    </row>
    <row r="6" spans="2:6" ht="15.75" customHeight="1">
      <c r="B6" s="186" t="s">
        <v>142</v>
      </c>
      <c r="C6" s="101"/>
      <c r="D6" s="101"/>
      <c r="E6" s="101"/>
      <c r="F6" s="102"/>
    </row>
    <row r="7" spans="2:6" ht="15.75" customHeight="1">
      <c r="B7" s="52" t="s">
        <v>155</v>
      </c>
      <c r="C7" s="50"/>
      <c r="D7" s="50"/>
      <c r="E7" s="51"/>
      <c r="F7" s="129"/>
    </row>
    <row r="8" spans="1:6" ht="15.75" customHeight="1">
      <c r="A8" s="303"/>
      <c r="B8" s="354"/>
      <c r="C8" s="140"/>
      <c r="D8" s="140"/>
      <c r="E8" s="141"/>
      <c r="F8" s="117" t="s">
        <v>180</v>
      </c>
    </row>
    <row r="9" spans="1:6" ht="15.75" customHeight="1">
      <c r="A9" s="304" t="s">
        <v>118</v>
      </c>
      <c r="B9" s="55" t="s">
        <v>194</v>
      </c>
      <c r="C9" s="119" t="s">
        <v>195</v>
      </c>
      <c r="D9" s="119" t="s">
        <v>196</v>
      </c>
      <c r="E9" s="119" t="s">
        <v>197</v>
      </c>
      <c r="F9" s="119" t="s">
        <v>190</v>
      </c>
    </row>
    <row r="10" spans="1:6" ht="4.5" customHeight="1">
      <c r="A10" s="61"/>
      <c r="B10" s="120"/>
      <c r="C10" s="120"/>
      <c r="D10" s="120"/>
      <c r="E10" s="120"/>
      <c r="F10" s="120"/>
    </row>
    <row r="11" spans="1:6" ht="13.5" customHeight="1">
      <c r="A11" s="399" t="s">
        <v>339</v>
      </c>
      <c r="B11" s="298">
        <v>0</v>
      </c>
      <c r="C11" s="298">
        <v>0</v>
      </c>
      <c r="D11" s="298">
        <v>0</v>
      </c>
      <c r="E11" s="298">
        <v>170000</v>
      </c>
      <c r="F11" s="298">
        <v>1153434</v>
      </c>
    </row>
    <row r="12" spans="1:6" ht="13.5" customHeight="1">
      <c r="A12" s="400" t="s">
        <v>340</v>
      </c>
      <c r="B12" s="299">
        <v>0</v>
      </c>
      <c r="C12" s="299">
        <v>0</v>
      </c>
      <c r="D12" s="299">
        <v>0</v>
      </c>
      <c r="E12" s="299">
        <v>94968</v>
      </c>
      <c r="F12" s="299">
        <v>792414</v>
      </c>
    </row>
    <row r="13" spans="1:6" ht="13.5" customHeight="1">
      <c r="A13" s="399" t="s">
        <v>341</v>
      </c>
      <c r="B13" s="298">
        <v>0</v>
      </c>
      <c r="C13" s="298">
        <v>0</v>
      </c>
      <c r="D13" s="298">
        <v>0</v>
      </c>
      <c r="E13" s="298">
        <v>262500</v>
      </c>
      <c r="F13" s="298">
        <v>2855500</v>
      </c>
    </row>
    <row r="14" spans="1:6" ht="13.5" customHeight="1">
      <c r="A14" s="400" t="s">
        <v>378</v>
      </c>
      <c r="B14" s="299">
        <v>1250000</v>
      </c>
      <c r="C14" s="299">
        <v>0</v>
      </c>
      <c r="D14" s="299">
        <v>0</v>
      </c>
      <c r="E14" s="299">
        <v>0</v>
      </c>
      <c r="F14" s="299">
        <v>4076115</v>
      </c>
    </row>
    <row r="15" spans="1:6" ht="13.5" customHeight="1">
      <c r="A15" s="399" t="s">
        <v>342</v>
      </c>
      <c r="B15" s="298">
        <v>0</v>
      </c>
      <c r="C15" s="298">
        <v>0</v>
      </c>
      <c r="D15" s="298">
        <v>0</v>
      </c>
      <c r="E15" s="298">
        <v>155834</v>
      </c>
      <c r="F15" s="298">
        <v>1088373</v>
      </c>
    </row>
    <row r="16" spans="1:6" ht="13.5" customHeight="1">
      <c r="A16" s="400" t="s">
        <v>343</v>
      </c>
      <c r="B16" s="299">
        <v>0</v>
      </c>
      <c r="C16" s="299">
        <v>0</v>
      </c>
      <c r="D16" s="299">
        <v>0</v>
      </c>
      <c r="E16" s="299">
        <v>0</v>
      </c>
      <c r="F16" s="299">
        <v>38362</v>
      </c>
    </row>
    <row r="17" spans="1:6" ht="13.5" customHeight="1">
      <c r="A17" s="399" t="s">
        <v>344</v>
      </c>
      <c r="B17" s="298">
        <v>0</v>
      </c>
      <c r="C17" s="298">
        <v>21000</v>
      </c>
      <c r="D17" s="298">
        <v>0</v>
      </c>
      <c r="E17" s="298">
        <v>185000</v>
      </c>
      <c r="F17" s="298">
        <v>0</v>
      </c>
    </row>
    <row r="18" spans="1:6" ht="13.5" customHeight="1">
      <c r="A18" s="400" t="s">
        <v>345</v>
      </c>
      <c r="B18" s="299">
        <v>0</v>
      </c>
      <c r="C18" s="299">
        <v>0</v>
      </c>
      <c r="D18" s="299">
        <v>0</v>
      </c>
      <c r="E18" s="299">
        <v>100000</v>
      </c>
      <c r="F18" s="299">
        <v>1365844.3</v>
      </c>
    </row>
    <row r="19" spans="1:6" ht="13.5" customHeight="1">
      <c r="A19" s="399" t="s">
        <v>346</v>
      </c>
      <c r="B19" s="298">
        <v>300000</v>
      </c>
      <c r="C19" s="298">
        <v>0</v>
      </c>
      <c r="D19" s="298">
        <v>0</v>
      </c>
      <c r="E19" s="298">
        <v>100000</v>
      </c>
      <c r="F19" s="298">
        <v>0</v>
      </c>
    </row>
    <row r="20" spans="1:6" ht="13.5" customHeight="1">
      <c r="A20" s="400" t="s">
        <v>347</v>
      </c>
      <c r="B20" s="299">
        <v>65000</v>
      </c>
      <c r="C20" s="299">
        <v>912910</v>
      </c>
      <c r="D20" s="299">
        <v>29000</v>
      </c>
      <c r="E20" s="299">
        <v>450000</v>
      </c>
      <c r="F20" s="299">
        <v>3524000</v>
      </c>
    </row>
    <row r="21" spans="1:6" ht="13.5" customHeight="1">
      <c r="A21" s="399" t="s">
        <v>348</v>
      </c>
      <c r="B21" s="298">
        <v>0</v>
      </c>
      <c r="C21" s="298">
        <v>0</v>
      </c>
      <c r="D21" s="298">
        <v>0</v>
      </c>
      <c r="E21" s="298">
        <v>130000</v>
      </c>
      <c r="F21" s="298">
        <v>904696</v>
      </c>
    </row>
    <row r="22" spans="1:6" ht="13.5" customHeight="1">
      <c r="A22" s="400" t="s">
        <v>349</v>
      </c>
      <c r="B22" s="299">
        <v>0</v>
      </c>
      <c r="C22" s="299">
        <v>0</v>
      </c>
      <c r="D22" s="299">
        <v>0</v>
      </c>
      <c r="E22" s="299">
        <v>135000</v>
      </c>
      <c r="F22" s="299">
        <v>411995</v>
      </c>
    </row>
    <row r="23" spans="1:6" ht="13.5" customHeight="1">
      <c r="A23" s="399" t="s">
        <v>350</v>
      </c>
      <c r="B23" s="298">
        <v>0</v>
      </c>
      <c r="C23" s="298">
        <v>0</v>
      </c>
      <c r="D23" s="298">
        <v>0</v>
      </c>
      <c r="E23" s="298">
        <v>210000</v>
      </c>
      <c r="F23" s="298">
        <v>0</v>
      </c>
    </row>
    <row r="24" spans="1:6" ht="13.5" customHeight="1">
      <c r="A24" s="400" t="s">
        <v>351</v>
      </c>
      <c r="B24" s="299">
        <v>0</v>
      </c>
      <c r="C24" s="299">
        <v>0</v>
      </c>
      <c r="D24" s="299">
        <v>0</v>
      </c>
      <c r="E24" s="299">
        <v>498379</v>
      </c>
      <c r="F24" s="299">
        <v>1452569</v>
      </c>
    </row>
    <row r="25" spans="1:6" ht="13.5" customHeight="1">
      <c r="A25" s="399" t="s">
        <v>352</v>
      </c>
      <c r="B25" s="298">
        <v>0</v>
      </c>
      <c r="C25" s="298">
        <v>105000</v>
      </c>
      <c r="D25" s="298">
        <v>0</v>
      </c>
      <c r="E25" s="298">
        <v>232002</v>
      </c>
      <c r="F25" s="298">
        <v>4457054</v>
      </c>
    </row>
    <row r="26" spans="1:6" ht="13.5" customHeight="1">
      <c r="A26" s="400" t="s">
        <v>353</v>
      </c>
      <c r="B26" s="299">
        <v>0</v>
      </c>
      <c r="C26" s="299">
        <v>2100000</v>
      </c>
      <c r="D26" s="299">
        <v>0</v>
      </c>
      <c r="E26" s="299">
        <v>285979</v>
      </c>
      <c r="F26" s="299">
        <v>1185984</v>
      </c>
    </row>
    <row r="27" spans="1:6" ht="13.5" customHeight="1">
      <c r="A27" s="399" t="s">
        <v>354</v>
      </c>
      <c r="B27" s="298">
        <v>0</v>
      </c>
      <c r="C27" s="298">
        <v>0</v>
      </c>
      <c r="D27" s="298">
        <v>0</v>
      </c>
      <c r="E27" s="298">
        <v>0</v>
      </c>
      <c r="F27" s="298">
        <v>71500</v>
      </c>
    </row>
    <row r="28" spans="1:6" ht="13.5" customHeight="1">
      <c r="A28" s="400" t="s">
        <v>355</v>
      </c>
      <c r="B28" s="299">
        <v>0</v>
      </c>
      <c r="C28" s="299">
        <v>0</v>
      </c>
      <c r="D28" s="299">
        <v>15000</v>
      </c>
      <c r="E28" s="299">
        <v>7300</v>
      </c>
      <c r="F28" s="299">
        <v>0</v>
      </c>
    </row>
    <row r="29" spans="1:6" ht="13.5" customHeight="1">
      <c r="A29" s="399" t="s">
        <v>356</v>
      </c>
      <c r="B29" s="298">
        <v>0</v>
      </c>
      <c r="C29" s="298">
        <v>265000</v>
      </c>
      <c r="D29" s="298">
        <v>0</v>
      </c>
      <c r="E29" s="298">
        <v>132360</v>
      </c>
      <c r="F29" s="298">
        <v>4056358</v>
      </c>
    </row>
    <row r="30" spans="1:6" ht="13.5" customHeight="1">
      <c r="A30" s="400" t="s">
        <v>357</v>
      </c>
      <c r="B30" s="299">
        <v>0</v>
      </c>
      <c r="C30" s="299">
        <v>0</v>
      </c>
      <c r="D30" s="299">
        <v>0</v>
      </c>
      <c r="E30" s="299">
        <v>185549</v>
      </c>
      <c r="F30" s="299">
        <v>378425</v>
      </c>
    </row>
    <row r="31" spans="1:6" ht="13.5" customHeight="1">
      <c r="A31" s="399" t="s">
        <v>358</v>
      </c>
      <c r="B31" s="298">
        <v>40000</v>
      </c>
      <c r="C31" s="298">
        <v>0</v>
      </c>
      <c r="D31" s="298">
        <v>0</v>
      </c>
      <c r="E31" s="298">
        <v>190000</v>
      </c>
      <c r="F31" s="298">
        <v>895371</v>
      </c>
    </row>
    <row r="32" spans="1:6" ht="13.5" customHeight="1">
      <c r="A32" s="400" t="s">
        <v>359</v>
      </c>
      <c r="B32" s="299">
        <v>0</v>
      </c>
      <c r="C32" s="299">
        <v>0</v>
      </c>
      <c r="D32" s="299">
        <v>0</v>
      </c>
      <c r="E32" s="299">
        <v>235500</v>
      </c>
      <c r="F32" s="299">
        <v>1104954</v>
      </c>
    </row>
    <row r="33" spans="1:6" ht="13.5" customHeight="1">
      <c r="A33" s="399" t="s">
        <v>360</v>
      </c>
      <c r="B33" s="298">
        <v>0</v>
      </c>
      <c r="C33" s="298">
        <v>0</v>
      </c>
      <c r="D33" s="298">
        <v>0</v>
      </c>
      <c r="E33" s="298">
        <v>356450</v>
      </c>
      <c r="F33" s="298">
        <v>0</v>
      </c>
    </row>
    <row r="34" spans="1:6" ht="13.5" customHeight="1">
      <c r="A34" s="400" t="s">
        <v>361</v>
      </c>
      <c r="B34" s="299">
        <v>0</v>
      </c>
      <c r="C34" s="299">
        <v>20000</v>
      </c>
      <c r="D34" s="299">
        <v>46800</v>
      </c>
      <c r="E34" s="299">
        <v>270759</v>
      </c>
      <c r="F34" s="299">
        <v>0</v>
      </c>
    </row>
    <row r="35" spans="1:6" ht="13.5" customHeight="1">
      <c r="A35" s="399" t="s">
        <v>362</v>
      </c>
      <c r="B35" s="298">
        <v>0</v>
      </c>
      <c r="C35" s="298">
        <v>3000000</v>
      </c>
      <c r="D35" s="298">
        <v>0</v>
      </c>
      <c r="E35" s="298">
        <v>495000</v>
      </c>
      <c r="F35" s="298">
        <v>4895396</v>
      </c>
    </row>
    <row r="36" spans="1:6" ht="13.5" customHeight="1">
      <c r="A36" s="400" t="s">
        <v>363</v>
      </c>
      <c r="B36" s="299">
        <v>0</v>
      </c>
      <c r="C36" s="299">
        <v>10000</v>
      </c>
      <c r="D36" s="299">
        <v>0</v>
      </c>
      <c r="E36" s="299">
        <v>230000</v>
      </c>
      <c r="F36" s="299">
        <v>0</v>
      </c>
    </row>
    <row r="37" spans="1:6" ht="13.5" customHeight="1">
      <c r="A37" s="399" t="s">
        <v>364</v>
      </c>
      <c r="B37" s="298">
        <v>0</v>
      </c>
      <c r="C37" s="298">
        <v>850815</v>
      </c>
      <c r="D37" s="298">
        <v>0</v>
      </c>
      <c r="E37" s="298">
        <v>268981</v>
      </c>
      <c r="F37" s="298">
        <v>2447513</v>
      </c>
    </row>
    <row r="38" spans="1:6" ht="13.5" customHeight="1">
      <c r="A38" s="400" t="s">
        <v>365</v>
      </c>
      <c r="B38" s="299">
        <v>0</v>
      </c>
      <c r="C38" s="299">
        <v>417000</v>
      </c>
      <c r="D38" s="299">
        <v>0</v>
      </c>
      <c r="E38" s="299">
        <v>210000</v>
      </c>
      <c r="F38" s="299">
        <v>3127535</v>
      </c>
    </row>
    <row r="39" spans="1:6" ht="13.5" customHeight="1">
      <c r="A39" s="399" t="s">
        <v>366</v>
      </c>
      <c r="B39" s="298">
        <v>0</v>
      </c>
      <c r="C39" s="298">
        <v>0</v>
      </c>
      <c r="D39" s="298">
        <v>0</v>
      </c>
      <c r="E39" s="298">
        <v>255000</v>
      </c>
      <c r="F39" s="298">
        <v>0</v>
      </c>
    </row>
    <row r="40" spans="1:6" ht="13.5" customHeight="1">
      <c r="A40" s="400" t="s">
        <v>367</v>
      </c>
      <c r="B40" s="299">
        <v>0</v>
      </c>
      <c r="C40" s="299">
        <v>0</v>
      </c>
      <c r="D40" s="299">
        <v>112500</v>
      </c>
      <c r="E40" s="299">
        <v>0</v>
      </c>
      <c r="F40" s="299">
        <v>1125270</v>
      </c>
    </row>
    <row r="41" spans="1:6" ht="13.5" customHeight="1">
      <c r="A41" s="399" t="s">
        <v>368</v>
      </c>
      <c r="B41" s="298">
        <v>0</v>
      </c>
      <c r="C41" s="298">
        <v>0</v>
      </c>
      <c r="D41" s="298">
        <v>0</v>
      </c>
      <c r="E41" s="298">
        <v>497169</v>
      </c>
      <c r="F41" s="298">
        <v>249902</v>
      </c>
    </row>
    <row r="42" spans="1:6" ht="13.5" customHeight="1">
      <c r="A42" s="400" t="s">
        <v>369</v>
      </c>
      <c r="B42" s="299">
        <v>0</v>
      </c>
      <c r="C42" s="299">
        <v>0</v>
      </c>
      <c r="D42" s="299">
        <v>111345</v>
      </c>
      <c r="E42" s="299">
        <v>163584</v>
      </c>
      <c r="F42" s="299">
        <v>395756</v>
      </c>
    </row>
    <row r="43" spans="1:6" ht="13.5" customHeight="1">
      <c r="A43" s="399" t="s">
        <v>370</v>
      </c>
      <c r="B43" s="298">
        <v>0</v>
      </c>
      <c r="C43" s="298">
        <v>0</v>
      </c>
      <c r="D43" s="298">
        <v>0</v>
      </c>
      <c r="E43" s="298">
        <v>165500</v>
      </c>
      <c r="F43" s="298">
        <v>0</v>
      </c>
    </row>
    <row r="44" spans="1:6" ht="13.5" customHeight="1">
      <c r="A44" s="400" t="s">
        <v>371</v>
      </c>
      <c r="B44" s="299">
        <v>0</v>
      </c>
      <c r="C44" s="299">
        <v>0</v>
      </c>
      <c r="D44" s="299">
        <v>0</v>
      </c>
      <c r="E44" s="299">
        <v>207106</v>
      </c>
      <c r="F44" s="299">
        <v>337468</v>
      </c>
    </row>
    <row r="45" spans="1:6" ht="13.5" customHeight="1">
      <c r="A45" s="399" t="s">
        <v>372</v>
      </c>
      <c r="B45" s="298">
        <v>0</v>
      </c>
      <c r="C45" s="298">
        <v>0</v>
      </c>
      <c r="D45" s="298">
        <v>0</v>
      </c>
      <c r="E45" s="298">
        <v>86000</v>
      </c>
      <c r="F45" s="298">
        <v>753281</v>
      </c>
    </row>
    <row r="46" spans="1:6" ht="13.5" customHeight="1">
      <c r="A46" s="400" t="s">
        <v>373</v>
      </c>
      <c r="B46" s="299">
        <v>0</v>
      </c>
      <c r="C46" s="299">
        <v>50000</v>
      </c>
      <c r="D46" s="299">
        <v>40000</v>
      </c>
      <c r="E46" s="299">
        <v>309400</v>
      </c>
      <c r="F46" s="299">
        <v>13171831</v>
      </c>
    </row>
    <row r="47" spans="1:6" ht="13.5" customHeight="1">
      <c r="A47" s="399" t="s">
        <v>377</v>
      </c>
      <c r="B47" s="298">
        <v>0</v>
      </c>
      <c r="C47" s="298">
        <v>0</v>
      </c>
      <c r="D47" s="298">
        <v>0</v>
      </c>
      <c r="E47" s="298">
        <v>0</v>
      </c>
      <c r="F47" s="298">
        <v>46845</v>
      </c>
    </row>
    <row r="48" spans="1:6" ht="4.5" customHeight="1">
      <c r="A48" s="401"/>
      <c r="B48" s="300"/>
      <c r="C48" s="300"/>
      <c r="D48" s="300"/>
      <c r="E48" s="300"/>
      <c r="F48" s="300"/>
    </row>
    <row r="49" spans="1:6" ht="13.5" customHeight="1">
      <c r="A49" s="395" t="s">
        <v>374</v>
      </c>
      <c r="B49" s="301">
        <f>SUM(B11:B47)</f>
        <v>1655000</v>
      </c>
      <c r="C49" s="301">
        <f>SUM(C11:C47)</f>
        <v>7751725</v>
      </c>
      <c r="D49" s="301">
        <f>SUM(D11:D47)</f>
        <v>354645</v>
      </c>
      <c r="E49" s="301">
        <f>SUM(E11:E47)</f>
        <v>7275320</v>
      </c>
      <c r="F49" s="301">
        <f>SUM(F11:F47)</f>
        <v>56363745.3</v>
      </c>
    </row>
    <row r="50" spans="1:6" ht="4.5" customHeight="1">
      <c r="A50" s="401" t="s">
        <v>21</v>
      </c>
      <c r="B50" s="300"/>
      <c r="C50" s="300"/>
      <c r="D50" s="300"/>
      <c r="E50" s="300"/>
      <c r="F50" s="300"/>
    </row>
    <row r="51" spans="1:6" ht="13.5" customHeight="1">
      <c r="A51" s="400" t="s">
        <v>375</v>
      </c>
      <c r="B51" s="299">
        <v>0</v>
      </c>
      <c r="C51" s="299">
        <v>0</v>
      </c>
      <c r="D51" s="299">
        <v>0</v>
      </c>
      <c r="E51" s="299">
        <v>0</v>
      </c>
      <c r="F51" s="299">
        <v>0</v>
      </c>
    </row>
    <row r="52" spans="1:6" ht="13.5" customHeight="1">
      <c r="A52" s="399" t="s">
        <v>376</v>
      </c>
      <c r="B52" s="298">
        <v>0</v>
      </c>
      <c r="C52" s="298">
        <v>0</v>
      </c>
      <c r="D52" s="298">
        <v>0</v>
      </c>
      <c r="E52" s="298">
        <v>0</v>
      </c>
      <c r="F52" s="298">
        <v>109000</v>
      </c>
    </row>
    <row r="53" ht="49.5" customHeight="1"/>
    <row r="54" spans="1:6" ht="14.25" customHeight="1">
      <c r="A54" s="3"/>
      <c r="B54" s="9"/>
      <c r="C54" s="9"/>
      <c r="D54" s="9"/>
      <c r="E54" s="9"/>
      <c r="F54" s="9"/>
    </row>
    <row r="55" spans="1:6" ht="14.25" customHeight="1">
      <c r="A55" s="3"/>
      <c r="B55" s="9"/>
      <c r="C55" s="9"/>
      <c r="D55" s="9"/>
      <c r="E55" s="9"/>
      <c r="F55" s="9"/>
    </row>
    <row r="56" spans="1:6" ht="14.25" customHeight="1">
      <c r="A56" s="3"/>
      <c r="B56" s="9"/>
      <c r="C56" s="9"/>
      <c r="D56" s="9"/>
      <c r="E56" s="9"/>
      <c r="F56" s="9"/>
    </row>
    <row r="57" spans="1:6" ht="14.25" customHeight="1">
      <c r="A57" s="3"/>
      <c r="B57" s="9"/>
      <c r="C57" s="9"/>
      <c r="D57" s="9"/>
      <c r="E57" s="9"/>
      <c r="F57" s="9"/>
    </row>
    <row r="58" spans="1:6" ht="14.25" customHeight="1">
      <c r="A58" s="3"/>
      <c r="B58" s="9"/>
      <c r="C58" s="9"/>
      <c r="D58" s="9"/>
      <c r="E58" s="9"/>
      <c r="F58" s="9"/>
    </row>
    <row r="59" ht="14.25" customHeight="1"/>
    <row r="60" ht="14.25"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Roman,Bold"&amp;11&amp;A</oddHeader>
  </headerFooter>
</worksheet>
</file>

<file path=xl/worksheets/sheet42.xml><?xml version="1.0" encoding="utf-8"?>
<worksheet xmlns="http://schemas.openxmlformats.org/spreadsheetml/2006/main" xmlns:r="http://schemas.openxmlformats.org/officeDocument/2006/relationships">
  <sheetPr codeName="Sheet41">
    <pageSetUpPr fitToPage="1"/>
  </sheetPr>
  <dimension ref="A1:E58"/>
  <sheetViews>
    <sheetView showGridLines="0" showZeros="0" workbookViewId="0" topLeftCell="A1">
      <selection activeCell="A1" sqref="A1"/>
    </sheetView>
  </sheetViews>
  <sheetFormatPr defaultColWidth="19.83203125" defaultRowHeight="12"/>
  <cols>
    <col min="1" max="1" width="36.83203125" style="66" customWidth="1"/>
    <col min="2" max="4" width="20.83203125" style="66" customWidth="1"/>
    <col min="5" max="5" width="34.83203125" style="66" customWidth="1"/>
    <col min="6" max="16384" width="19.83203125" style="66" customWidth="1"/>
  </cols>
  <sheetData>
    <row r="1" ht="6.75" customHeight="1">
      <c r="A1" s="64"/>
    </row>
    <row r="2" spans="1:5" ht="15.75" customHeight="1">
      <c r="A2" s="330"/>
      <c r="B2" s="525" t="s">
        <v>133</v>
      </c>
      <c r="C2" s="355"/>
      <c r="D2" s="355"/>
      <c r="E2" s="482" t="s">
        <v>23</v>
      </c>
    </row>
    <row r="3" spans="1:5" ht="15.75" customHeight="1">
      <c r="A3" s="331"/>
      <c r="B3" s="526" t="s">
        <v>567</v>
      </c>
      <c r="C3" s="340"/>
      <c r="D3" s="340"/>
      <c r="E3" s="341"/>
    </row>
    <row r="4" spans="2:5" ht="15.75" customHeight="1">
      <c r="B4" s="114"/>
      <c r="D4" s="114"/>
      <c r="E4" s="114"/>
    </row>
    <row r="5" spans="2:5" ht="15.75" customHeight="1">
      <c r="B5" s="42"/>
      <c r="C5" s="114"/>
      <c r="D5" s="114"/>
      <c r="E5" s="114"/>
    </row>
    <row r="6" spans="2:5" ht="15.75" customHeight="1">
      <c r="B6" s="186" t="s">
        <v>143</v>
      </c>
      <c r="C6" s="101"/>
      <c r="D6" s="102"/>
      <c r="E6" s="114"/>
    </row>
    <row r="7" spans="2:5" ht="15.75" customHeight="1">
      <c r="B7" s="115"/>
      <c r="C7" s="115" t="s">
        <v>156</v>
      </c>
      <c r="D7" s="129"/>
      <c r="E7" s="114"/>
    </row>
    <row r="8" spans="1:5" ht="15.75" customHeight="1">
      <c r="A8" s="303"/>
      <c r="B8" s="141" t="s">
        <v>177</v>
      </c>
      <c r="C8" s="117" t="s">
        <v>181</v>
      </c>
      <c r="D8" s="138"/>
      <c r="E8" s="114"/>
    </row>
    <row r="9" spans="1:5" ht="15.75" customHeight="1">
      <c r="A9" s="304" t="s">
        <v>118</v>
      </c>
      <c r="B9" s="55" t="s">
        <v>131</v>
      </c>
      <c r="C9" s="119" t="s">
        <v>182</v>
      </c>
      <c r="D9" s="119" t="s">
        <v>87</v>
      </c>
      <c r="E9" s="114"/>
    </row>
    <row r="10" spans="1:5" ht="4.5" customHeight="1">
      <c r="A10" s="61"/>
      <c r="B10" s="120"/>
      <c r="C10" s="120"/>
      <c r="D10" s="120"/>
      <c r="E10" s="64"/>
    </row>
    <row r="11" spans="1:4" ht="13.5" customHeight="1">
      <c r="A11" s="399" t="s">
        <v>339</v>
      </c>
      <c r="B11" s="298">
        <v>0</v>
      </c>
      <c r="C11" s="298">
        <v>0</v>
      </c>
      <c r="D11" s="298">
        <f>SUM('- 48 -'!B11:F11,B11:C11)</f>
        <v>1323434</v>
      </c>
    </row>
    <row r="12" spans="1:4" ht="13.5" customHeight="1">
      <c r="A12" s="400" t="s">
        <v>340</v>
      </c>
      <c r="B12" s="299">
        <v>0</v>
      </c>
      <c r="C12" s="299">
        <v>0</v>
      </c>
      <c r="D12" s="299">
        <f>SUM('- 48 -'!B12:F12,B12:C12)</f>
        <v>887382</v>
      </c>
    </row>
    <row r="13" spans="1:4" ht="13.5" customHeight="1">
      <c r="A13" s="399" t="s">
        <v>341</v>
      </c>
      <c r="B13" s="298">
        <v>0</v>
      </c>
      <c r="C13" s="298">
        <v>0</v>
      </c>
      <c r="D13" s="298">
        <f>SUM('- 48 -'!B13:F13,B13:C13)</f>
        <v>3118000</v>
      </c>
    </row>
    <row r="14" spans="1:4" ht="13.5" customHeight="1">
      <c r="A14" s="400" t="s">
        <v>378</v>
      </c>
      <c r="B14" s="299">
        <v>0</v>
      </c>
      <c r="C14" s="299">
        <v>0</v>
      </c>
      <c r="D14" s="299">
        <f>SUM('- 48 -'!B14:F14,B14:C14)</f>
        <v>5326115</v>
      </c>
    </row>
    <row r="15" spans="1:4" ht="13.5" customHeight="1">
      <c r="A15" s="399" t="s">
        <v>342</v>
      </c>
      <c r="B15" s="298">
        <v>0</v>
      </c>
      <c r="C15" s="298">
        <v>0</v>
      </c>
      <c r="D15" s="298">
        <f>SUM('- 48 -'!B15:F15,B15:C15)</f>
        <v>1244207</v>
      </c>
    </row>
    <row r="16" spans="1:4" ht="13.5" customHeight="1">
      <c r="A16" s="400" t="s">
        <v>343</v>
      </c>
      <c r="B16" s="299">
        <v>0</v>
      </c>
      <c r="C16" s="299">
        <v>0</v>
      </c>
      <c r="D16" s="299">
        <f>SUM('- 48 -'!B16:F16,B16:C16)</f>
        <v>38362</v>
      </c>
    </row>
    <row r="17" spans="1:4" ht="13.5" customHeight="1">
      <c r="A17" s="399" t="s">
        <v>344</v>
      </c>
      <c r="B17" s="298">
        <v>0</v>
      </c>
      <c r="C17" s="298">
        <v>0</v>
      </c>
      <c r="D17" s="298">
        <f>SUM('- 48 -'!B17:F17,B17:C17)</f>
        <v>206000</v>
      </c>
    </row>
    <row r="18" spans="1:4" ht="13.5" customHeight="1">
      <c r="A18" s="400" t="s">
        <v>345</v>
      </c>
      <c r="B18" s="299">
        <v>0</v>
      </c>
      <c r="C18" s="299">
        <v>0</v>
      </c>
      <c r="D18" s="299">
        <f>SUM('- 48 -'!B18:F18,B18:C18)</f>
        <v>1465844.3</v>
      </c>
    </row>
    <row r="19" spans="1:4" ht="13.5" customHeight="1">
      <c r="A19" s="399" t="s">
        <v>346</v>
      </c>
      <c r="B19" s="298">
        <v>0</v>
      </c>
      <c r="C19" s="298">
        <v>0</v>
      </c>
      <c r="D19" s="298">
        <f>SUM('- 48 -'!B19:F19,B19:C19)</f>
        <v>400000</v>
      </c>
    </row>
    <row r="20" spans="1:4" ht="13.5" customHeight="1">
      <c r="A20" s="400" t="s">
        <v>347</v>
      </c>
      <c r="B20" s="299">
        <v>0</v>
      </c>
      <c r="C20" s="299">
        <v>0</v>
      </c>
      <c r="D20" s="299">
        <f>SUM('- 48 -'!B20:F20,B20:C20)</f>
        <v>4980910</v>
      </c>
    </row>
    <row r="21" spans="1:4" ht="13.5" customHeight="1">
      <c r="A21" s="399" t="s">
        <v>348</v>
      </c>
      <c r="B21" s="298">
        <v>0</v>
      </c>
      <c r="C21" s="298">
        <v>0</v>
      </c>
      <c r="D21" s="298">
        <f>SUM('- 48 -'!B21:F21,B21:C21)</f>
        <v>1034696</v>
      </c>
    </row>
    <row r="22" spans="1:4" ht="13.5" customHeight="1">
      <c r="A22" s="400" t="s">
        <v>349</v>
      </c>
      <c r="B22" s="299">
        <v>0</v>
      </c>
      <c r="C22" s="299">
        <v>0</v>
      </c>
      <c r="D22" s="299">
        <f>SUM('- 48 -'!B22:F22,B22:C22)</f>
        <v>546995</v>
      </c>
    </row>
    <row r="23" spans="1:4" ht="13.5" customHeight="1">
      <c r="A23" s="399" t="s">
        <v>350</v>
      </c>
      <c r="B23" s="298">
        <v>0</v>
      </c>
      <c r="C23" s="298">
        <v>0</v>
      </c>
      <c r="D23" s="298">
        <f>SUM('- 48 -'!B23:F23,B23:C23)</f>
        <v>210000</v>
      </c>
    </row>
    <row r="24" spans="1:4" ht="13.5" customHeight="1">
      <c r="A24" s="400" t="s">
        <v>351</v>
      </c>
      <c r="B24" s="299">
        <v>0</v>
      </c>
      <c r="C24" s="299">
        <v>0</v>
      </c>
      <c r="D24" s="299">
        <f>SUM('- 48 -'!B24:F24,B24:C24)</f>
        <v>1950948</v>
      </c>
    </row>
    <row r="25" spans="1:4" ht="13.5" customHeight="1">
      <c r="A25" s="399" t="s">
        <v>352</v>
      </c>
      <c r="B25" s="298">
        <v>0</v>
      </c>
      <c r="C25" s="298">
        <v>0</v>
      </c>
      <c r="D25" s="298">
        <f>SUM('- 48 -'!B25:F25,B25:C25)</f>
        <v>4794056</v>
      </c>
    </row>
    <row r="26" spans="1:4" ht="13.5" customHeight="1">
      <c r="A26" s="400" t="s">
        <v>353</v>
      </c>
      <c r="B26" s="299">
        <v>0</v>
      </c>
      <c r="C26" s="299">
        <v>0</v>
      </c>
      <c r="D26" s="299">
        <f>SUM('- 48 -'!B26:F26,B26:C26)</f>
        <v>3571963</v>
      </c>
    </row>
    <row r="27" spans="1:4" ht="13.5" customHeight="1">
      <c r="A27" s="399" t="s">
        <v>354</v>
      </c>
      <c r="B27" s="298">
        <v>0</v>
      </c>
      <c r="C27" s="298">
        <v>71500</v>
      </c>
      <c r="D27" s="298">
        <f>SUM('- 48 -'!B27:F27,B27:C27)</f>
        <v>143000</v>
      </c>
    </row>
    <row r="28" spans="1:4" ht="13.5" customHeight="1">
      <c r="A28" s="400" t="s">
        <v>355</v>
      </c>
      <c r="B28" s="299">
        <v>0</v>
      </c>
      <c r="C28" s="299">
        <v>0</v>
      </c>
      <c r="D28" s="299">
        <f>SUM('- 48 -'!B28:F28,B28:C28)</f>
        <v>22300</v>
      </c>
    </row>
    <row r="29" spans="1:4" ht="13.5" customHeight="1">
      <c r="A29" s="399" t="s">
        <v>356</v>
      </c>
      <c r="B29" s="298">
        <v>0</v>
      </c>
      <c r="C29" s="298">
        <v>525000</v>
      </c>
      <c r="D29" s="298">
        <f>SUM('- 48 -'!B29:F29,B29:C29)</f>
        <v>4978718</v>
      </c>
    </row>
    <row r="30" spans="1:4" ht="13.5" customHeight="1">
      <c r="A30" s="400" t="s">
        <v>357</v>
      </c>
      <c r="B30" s="299">
        <v>0</v>
      </c>
      <c r="C30" s="299">
        <v>0</v>
      </c>
      <c r="D30" s="299">
        <f>SUM('- 48 -'!B30:F30,B30:C30)</f>
        <v>563974</v>
      </c>
    </row>
    <row r="31" spans="1:4" ht="13.5" customHeight="1">
      <c r="A31" s="399" t="s">
        <v>358</v>
      </c>
      <c r="B31" s="298">
        <v>0</v>
      </c>
      <c r="C31" s="298">
        <v>0</v>
      </c>
      <c r="D31" s="298">
        <f>SUM('- 48 -'!B31:F31,B31:C31)</f>
        <v>1125371</v>
      </c>
    </row>
    <row r="32" spans="1:4" ht="13.5" customHeight="1">
      <c r="A32" s="400" t="s">
        <v>359</v>
      </c>
      <c r="B32" s="299">
        <v>0</v>
      </c>
      <c r="C32" s="299">
        <v>0</v>
      </c>
      <c r="D32" s="299">
        <f>SUM('- 48 -'!B32:F32,B32:C32)</f>
        <v>1340454</v>
      </c>
    </row>
    <row r="33" spans="1:4" ht="13.5" customHeight="1">
      <c r="A33" s="399" t="s">
        <v>360</v>
      </c>
      <c r="B33" s="298">
        <v>0</v>
      </c>
      <c r="C33" s="298">
        <v>0</v>
      </c>
      <c r="D33" s="298">
        <f>SUM('- 48 -'!B33:F33,B33:C33)</f>
        <v>356450</v>
      </c>
    </row>
    <row r="34" spans="1:4" ht="13.5" customHeight="1">
      <c r="A34" s="400" t="s">
        <v>361</v>
      </c>
      <c r="B34" s="299">
        <v>0</v>
      </c>
      <c r="C34" s="299">
        <v>0</v>
      </c>
      <c r="D34" s="299">
        <f>SUM('- 48 -'!B34:F34,B34:C34)</f>
        <v>337559</v>
      </c>
    </row>
    <row r="35" spans="1:4" ht="13.5" customHeight="1">
      <c r="A35" s="399" t="s">
        <v>362</v>
      </c>
      <c r="B35" s="298">
        <v>0</v>
      </c>
      <c r="C35" s="298">
        <v>0</v>
      </c>
      <c r="D35" s="298">
        <f>SUM('- 48 -'!B35:F35,B35:C35)</f>
        <v>8390396</v>
      </c>
    </row>
    <row r="36" spans="1:4" ht="13.5" customHeight="1">
      <c r="A36" s="400" t="s">
        <v>363</v>
      </c>
      <c r="B36" s="299">
        <v>0</v>
      </c>
      <c r="C36" s="299">
        <v>0</v>
      </c>
      <c r="D36" s="299">
        <f>SUM('- 48 -'!B36:F36,B36:C36)</f>
        <v>240000</v>
      </c>
    </row>
    <row r="37" spans="1:4" ht="13.5" customHeight="1">
      <c r="A37" s="399" t="s">
        <v>364</v>
      </c>
      <c r="B37" s="298">
        <v>0</v>
      </c>
      <c r="C37" s="298">
        <v>0</v>
      </c>
      <c r="D37" s="298">
        <f>SUM('- 48 -'!B37:F37,B37:C37)</f>
        <v>3567309</v>
      </c>
    </row>
    <row r="38" spans="1:4" ht="13.5" customHeight="1">
      <c r="A38" s="400" t="s">
        <v>365</v>
      </c>
      <c r="B38" s="299">
        <v>0</v>
      </c>
      <c r="C38" s="299">
        <v>0</v>
      </c>
      <c r="D38" s="299">
        <f>SUM('- 48 -'!B38:F38,B38:C38)</f>
        <v>3754535</v>
      </c>
    </row>
    <row r="39" spans="1:4" ht="13.5" customHeight="1">
      <c r="A39" s="399" t="s">
        <v>366</v>
      </c>
      <c r="B39" s="298">
        <v>0</v>
      </c>
      <c r="C39" s="298">
        <v>0</v>
      </c>
      <c r="D39" s="298">
        <f>SUM('- 48 -'!B39:F39,B39:C39)</f>
        <v>255000</v>
      </c>
    </row>
    <row r="40" spans="1:4" ht="13.5" customHeight="1">
      <c r="A40" s="400" t="s">
        <v>367</v>
      </c>
      <c r="B40" s="299">
        <v>87500</v>
      </c>
      <c r="C40" s="299">
        <v>0</v>
      </c>
      <c r="D40" s="299">
        <f>SUM('- 48 -'!B40:F40,B40:C40)</f>
        <v>1325270</v>
      </c>
    </row>
    <row r="41" spans="1:4" ht="13.5" customHeight="1">
      <c r="A41" s="399" t="s">
        <v>368</v>
      </c>
      <c r="B41" s="298">
        <v>0</v>
      </c>
      <c r="C41" s="298">
        <v>0</v>
      </c>
      <c r="D41" s="298">
        <f>SUM('- 48 -'!B41:F41,B41:C41)</f>
        <v>747071</v>
      </c>
    </row>
    <row r="42" spans="1:4" ht="13.5" customHeight="1">
      <c r="A42" s="400" t="s">
        <v>369</v>
      </c>
      <c r="B42" s="299">
        <v>0</v>
      </c>
      <c r="C42" s="299">
        <v>0</v>
      </c>
      <c r="D42" s="299">
        <f>SUM('- 48 -'!B42:F42,B42:C42)</f>
        <v>670685</v>
      </c>
    </row>
    <row r="43" spans="1:4" ht="13.5" customHeight="1">
      <c r="A43" s="399" t="s">
        <v>370</v>
      </c>
      <c r="B43" s="298">
        <v>0</v>
      </c>
      <c r="C43" s="298">
        <v>0</v>
      </c>
      <c r="D43" s="298">
        <f>SUM('- 48 -'!B43:F43,B43:C43)</f>
        <v>165500</v>
      </c>
    </row>
    <row r="44" spans="1:4" ht="13.5" customHeight="1">
      <c r="A44" s="400" t="s">
        <v>371</v>
      </c>
      <c r="B44" s="299">
        <v>0</v>
      </c>
      <c r="C44" s="299">
        <v>0</v>
      </c>
      <c r="D44" s="299">
        <f>SUM('- 48 -'!B44:F44,B44:C44)</f>
        <v>544574</v>
      </c>
    </row>
    <row r="45" spans="1:4" ht="13.5" customHeight="1">
      <c r="A45" s="399" t="s">
        <v>372</v>
      </c>
      <c r="B45" s="298">
        <v>0</v>
      </c>
      <c r="C45" s="298">
        <v>0</v>
      </c>
      <c r="D45" s="298">
        <f>SUM('- 48 -'!B45:F45,B45:C45)</f>
        <v>839281</v>
      </c>
    </row>
    <row r="46" spans="1:4" ht="13.5" customHeight="1">
      <c r="A46" s="400" t="s">
        <v>373</v>
      </c>
      <c r="B46" s="299">
        <v>0</v>
      </c>
      <c r="C46" s="299">
        <v>0</v>
      </c>
      <c r="D46" s="299">
        <f>SUM('- 48 -'!B46:F46,B46:C46)</f>
        <v>13571231</v>
      </c>
    </row>
    <row r="47" spans="1:4" ht="13.5" customHeight="1">
      <c r="A47" s="399" t="s">
        <v>377</v>
      </c>
      <c r="B47" s="298">
        <v>0</v>
      </c>
      <c r="C47" s="298">
        <v>0</v>
      </c>
      <c r="D47" s="298">
        <f>SUM('- 48 -'!B47:F47,B47:C47)</f>
        <v>46845</v>
      </c>
    </row>
    <row r="48" spans="1:4" ht="4.5" customHeight="1">
      <c r="A48" s="401"/>
      <c r="B48" s="300"/>
      <c r="C48" s="300"/>
      <c r="D48" s="300"/>
    </row>
    <row r="49" spans="1:4" ht="13.5" customHeight="1">
      <c r="A49" s="395" t="s">
        <v>374</v>
      </c>
      <c r="B49" s="301">
        <f>SUM(B11:B47)</f>
        <v>87500</v>
      </c>
      <c r="C49" s="301">
        <f>SUM(C11:C47)</f>
        <v>596500</v>
      </c>
      <c r="D49" s="301">
        <f>SUM(D11:D47)</f>
        <v>74084435.3</v>
      </c>
    </row>
    <row r="50" spans="1:4" ht="4.5" customHeight="1">
      <c r="A50" s="401" t="s">
        <v>21</v>
      </c>
      <c r="B50" s="300"/>
      <c r="C50" s="300"/>
      <c r="D50" s="300"/>
    </row>
    <row r="51" spans="1:4" ht="13.5" customHeight="1">
      <c r="A51" s="400" t="s">
        <v>375</v>
      </c>
      <c r="B51" s="299">
        <v>0</v>
      </c>
      <c r="C51" s="299">
        <v>0</v>
      </c>
      <c r="D51" s="299">
        <f>SUM('- 48 -'!B51:F51,B51:C51)</f>
        <v>0</v>
      </c>
    </row>
    <row r="52" spans="1:4" ht="13.5" customHeight="1">
      <c r="A52" s="399" t="s">
        <v>376</v>
      </c>
      <c r="B52" s="298">
        <v>0</v>
      </c>
      <c r="C52" s="298">
        <v>0</v>
      </c>
      <c r="D52" s="298">
        <f>SUM('- 48 -'!B52:F52,B52:C52)</f>
        <v>109000</v>
      </c>
    </row>
    <row r="53" ht="49.5" customHeight="1"/>
    <row r="54" spans="1:5" ht="14.25" customHeight="1">
      <c r="A54" s="3"/>
      <c r="B54" s="9"/>
      <c r="C54" s="9"/>
      <c r="D54" s="9"/>
      <c r="E54" s="9"/>
    </row>
    <row r="55" spans="1:5" ht="14.25" customHeight="1">
      <c r="A55" s="3"/>
      <c r="B55" s="9"/>
      <c r="C55" s="9"/>
      <c r="D55" s="9"/>
      <c r="E55" s="9"/>
    </row>
    <row r="56" spans="1:5" ht="14.25" customHeight="1">
      <c r="A56" s="3"/>
      <c r="B56" s="9"/>
      <c r="C56" s="9"/>
      <c r="D56" s="9"/>
      <c r="E56" s="9"/>
    </row>
    <row r="57" spans="1:5" ht="14.25" customHeight="1">
      <c r="A57" s="3"/>
      <c r="B57" s="9"/>
      <c r="C57" s="9"/>
      <c r="D57" s="9"/>
      <c r="E57" s="9"/>
    </row>
    <row r="58" spans="1:5" ht="14.25" customHeight="1">
      <c r="A58" s="3"/>
      <c r="B58" s="9"/>
      <c r="C58" s="9"/>
      <c r="D58" s="9"/>
      <c r="E58" s="9"/>
    </row>
    <row r="59" ht="14.25" customHeight="1"/>
    <row r="60" ht="14.25"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Roman,Bold"&amp;11&amp;A</oddHeader>
  </headerFooter>
</worksheet>
</file>

<file path=xl/worksheets/sheet43.xml><?xml version="1.0" encoding="utf-8"?>
<worksheet xmlns="http://schemas.openxmlformats.org/spreadsheetml/2006/main" xmlns:r="http://schemas.openxmlformats.org/officeDocument/2006/relationships">
  <sheetPr codeName="Sheet42">
    <pageSetUpPr fitToPage="1"/>
  </sheetPr>
  <dimension ref="A1:G59"/>
  <sheetViews>
    <sheetView showGridLines="0" showZeros="0" workbookViewId="0" topLeftCell="A1">
      <selection activeCell="A1" sqref="A1"/>
    </sheetView>
  </sheetViews>
  <sheetFormatPr defaultColWidth="15.83203125" defaultRowHeight="12"/>
  <cols>
    <col min="1" max="1" width="31.83203125" style="66" customWidth="1"/>
    <col min="2" max="2" width="18.83203125" style="66" customWidth="1"/>
    <col min="3" max="4" width="16.83203125" style="66" customWidth="1"/>
    <col min="5" max="5" width="18.83203125" style="66" customWidth="1"/>
    <col min="6" max="16384" width="15.83203125" style="66" customWidth="1"/>
  </cols>
  <sheetData>
    <row r="1" ht="6.75" customHeight="1">
      <c r="A1" s="64"/>
    </row>
    <row r="2" spans="1:7" ht="15.75" customHeight="1">
      <c r="A2" s="360"/>
      <c r="B2" s="527" t="s">
        <v>134</v>
      </c>
      <c r="C2" s="162"/>
      <c r="D2" s="162"/>
      <c r="E2" s="162"/>
      <c r="F2" s="189"/>
      <c r="G2" s="189"/>
    </row>
    <row r="3" spans="1:7" ht="15.75" customHeight="1">
      <c r="A3" s="361"/>
      <c r="B3" s="574" t="s">
        <v>568</v>
      </c>
      <c r="C3" s="344"/>
      <c r="D3" s="345"/>
      <c r="E3" s="346"/>
      <c r="F3" s="347"/>
      <c r="G3" s="347"/>
    </row>
    <row r="4" spans="1:7" ht="15.75" customHeight="1">
      <c r="A4" s="277"/>
      <c r="B4" s="114"/>
      <c r="C4" s="114"/>
      <c r="D4" s="123"/>
      <c r="E4" s="123"/>
      <c r="F4" s="123"/>
      <c r="G4" s="114"/>
    </row>
    <row r="5" spans="1:7" ht="15.75" customHeight="1">
      <c r="A5" s="66">
        <f>REPLACE(A4,5,5,"")</f>
      </c>
      <c r="B5" s="42"/>
      <c r="C5" s="114"/>
      <c r="D5" s="114"/>
      <c r="E5" s="114"/>
      <c r="F5" s="114"/>
      <c r="G5" s="114"/>
    </row>
    <row r="6" spans="2:7" ht="15.75" customHeight="1">
      <c r="B6" s="124" t="s">
        <v>144</v>
      </c>
      <c r="C6" s="125"/>
      <c r="D6" s="125"/>
      <c r="E6" s="124" t="s">
        <v>287</v>
      </c>
      <c r="F6" s="125"/>
      <c r="G6" s="126"/>
    </row>
    <row r="7" spans="2:7" ht="15.75" customHeight="1">
      <c r="B7" s="127" t="s">
        <v>157</v>
      </c>
      <c r="C7" s="128"/>
      <c r="D7" s="115"/>
      <c r="E7" s="115" t="s">
        <v>157</v>
      </c>
      <c r="F7" s="116"/>
      <c r="G7" s="115"/>
    </row>
    <row r="8" spans="1:7" ht="15.75" customHeight="1">
      <c r="A8" s="303"/>
      <c r="B8" s="352" t="s">
        <v>183</v>
      </c>
      <c r="C8" s="135"/>
      <c r="D8" s="117"/>
      <c r="E8" s="117" t="s">
        <v>183</v>
      </c>
      <c r="F8" s="118"/>
      <c r="G8" s="117"/>
    </row>
    <row r="9" spans="1:7" ht="15.75" customHeight="1">
      <c r="A9" s="304" t="s">
        <v>118</v>
      </c>
      <c r="B9" s="353" t="s">
        <v>198</v>
      </c>
      <c r="C9" s="133" t="s">
        <v>199</v>
      </c>
      <c r="D9" s="119" t="s">
        <v>87</v>
      </c>
      <c r="E9" s="119" t="s">
        <v>198</v>
      </c>
      <c r="F9" s="119" t="s">
        <v>75</v>
      </c>
      <c r="G9" s="119" t="s">
        <v>87</v>
      </c>
    </row>
    <row r="10" spans="1:7" ht="4.5" customHeight="1">
      <c r="A10" s="61"/>
      <c r="B10" s="120"/>
      <c r="C10" s="120"/>
      <c r="D10" s="120"/>
      <c r="E10" s="573">
        <v>0.00456</v>
      </c>
      <c r="F10" s="573">
        <v>0.0165</v>
      </c>
      <c r="G10" s="120"/>
    </row>
    <row r="11" spans="1:7" ht="13.5" customHeight="1">
      <c r="A11" s="399" t="s">
        <v>339</v>
      </c>
      <c r="B11" s="298">
        <f>'- 52 -'!B11</f>
        <v>93684940</v>
      </c>
      <c r="C11" s="298">
        <f>'- 52 -'!D11</f>
        <v>73983290</v>
      </c>
      <c r="D11" s="298">
        <f>SUM(B11:C11)</f>
        <v>167668230</v>
      </c>
      <c r="E11" s="298">
        <f aca="true" t="shared" si="0" ref="E11:E46">B11*E$10</f>
        <v>427203.32639999996</v>
      </c>
      <c r="F11" s="298">
        <f aca="true" t="shared" si="1" ref="F11:F46">C11*F$10</f>
        <v>1220724.2850000001</v>
      </c>
      <c r="G11" s="298">
        <f>SUM(E11:F11)</f>
        <v>1647927.6114</v>
      </c>
    </row>
    <row r="12" spans="1:7" ht="13.5" customHeight="1">
      <c r="A12" s="400" t="s">
        <v>340</v>
      </c>
      <c r="B12" s="299">
        <f>'- 52 -'!B12</f>
        <v>126831760</v>
      </c>
      <c r="C12" s="299">
        <f>'- 52 -'!D12</f>
        <v>75840540</v>
      </c>
      <c r="D12" s="299">
        <f aca="true" t="shared" si="2" ref="D12:D46">SUM(B12:C12)</f>
        <v>202672300</v>
      </c>
      <c r="E12" s="299">
        <f t="shared" si="0"/>
        <v>578352.8256</v>
      </c>
      <c r="F12" s="299">
        <f t="shared" si="1"/>
        <v>1251368.9100000001</v>
      </c>
      <c r="G12" s="299">
        <f aca="true" t="shared" si="3" ref="G12:G46">SUM(E12:F12)</f>
        <v>1829721.7356000002</v>
      </c>
    </row>
    <row r="13" spans="1:7" ht="13.5" customHeight="1">
      <c r="A13" s="399" t="s">
        <v>341</v>
      </c>
      <c r="B13" s="298">
        <f>'- 52 -'!B13</f>
        <v>635111120</v>
      </c>
      <c r="C13" s="298">
        <f>'- 52 -'!D13</f>
        <v>393215120</v>
      </c>
      <c r="D13" s="298">
        <f t="shared" si="2"/>
        <v>1028326240</v>
      </c>
      <c r="E13" s="298">
        <f t="shared" si="0"/>
        <v>2896106.7072</v>
      </c>
      <c r="F13" s="298">
        <f t="shared" si="1"/>
        <v>6488049.48</v>
      </c>
      <c r="G13" s="298">
        <f t="shared" si="3"/>
        <v>9384156.1872</v>
      </c>
    </row>
    <row r="14" spans="1:7" ht="13.5" customHeight="1">
      <c r="A14" s="400" t="s">
        <v>378</v>
      </c>
      <c r="B14" s="299">
        <f>'- 52 -'!B14</f>
        <v>0</v>
      </c>
      <c r="C14" s="299">
        <f>'- 52 -'!D14</f>
        <v>0</v>
      </c>
      <c r="D14" s="299">
        <f t="shared" si="2"/>
        <v>0</v>
      </c>
      <c r="E14" s="299">
        <f t="shared" si="0"/>
        <v>0</v>
      </c>
      <c r="F14" s="299">
        <f t="shared" si="1"/>
        <v>0</v>
      </c>
      <c r="G14" s="299">
        <f t="shared" si="3"/>
        <v>0</v>
      </c>
    </row>
    <row r="15" spans="1:7" ht="13.5" customHeight="1">
      <c r="A15" s="399" t="s">
        <v>342</v>
      </c>
      <c r="B15" s="298">
        <f>'- 52 -'!B15</f>
        <v>242554190</v>
      </c>
      <c r="C15" s="298">
        <f>'- 52 -'!D15</f>
        <v>63599590</v>
      </c>
      <c r="D15" s="298">
        <f t="shared" si="2"/>
        <v>306153780</v>
      </c>
      <c r="E15" s="298">
        <f t="shared" si="0"/>
        <v>1106047.1064</v>
      </c>
      <c r="F15" s="298">
        <f t="shared" si="1"/>
        <v>1049393.235</v>
      </c>
      <c r="G15" s="298">
        <f t="shared" si="3"/>
        <v>2155440.3414000003</v>
      </c>
    </row>
    <row r="16" spans="1:7" ht="13.5" customHeight="1">
      <c r="A16" s="400" t="s">
        <v>343</v>
      </c>
      <c r="B16" s="299">
        <f>'- 52 -'!B16</f>
        <v>50923500</v>
      </c>
      <c r="C16" s="299">
        <f>'- 52 -'!D16</f>
        <v>22409780</v>
      </c>
      <c r="D16" s="299">
        <f t="shared" si="2"/>
        <v>73333280</v>
      </c>
      <c r="E16" s="299">
        <f t="shared" si="0"/>
        <v>232211.16</v>
      </c>
      <c r="F16" s="299">
        <f t="shared" si="1"/>
        <v>369761.37</v>
      </c>
      <c r="G16" s="299">
        <f t="shared" si="3"/>
        <v>601972.53</v>
      </c>
    </row>
    <row r="17" spans="1:7" ht="13.5" customHeight="1">
      <c r="A17" s="399" t="s">
        <v>344</v>
      </c>
      <c r="B17" s="298">
        <f>'- 52 -'!B17</f>
        <v>72023980</v>
      </c>
      <c r="C17" s="298">
        <f>'- 52 -'!D17</f>
        <v>110099720</v>
      </c>
      <c r="D17" s="298">
        <f t="shared" si="2"/>
        <v>182123700</v>
      </c>
      <c r="E17" s="298">
        <f t="shared" si="0"/>
        <v>328429.3488</v>
      </c>
      <c r="F17" s="298">
        <f t="shared" si="1"/>
        <v>1816645.3800000001</v>
      </c>
      <c r="G17" s="298">
        <f t="shared" si="3"/>
        <v>2145074.7288</v>
      </c>
    </row>
    <row r="18" spans="1:7" ht="13.5" customHeight="1">
      <c r="A18" s="400" t="s">
        <v>345</v>
      </c>
      <c r="B18" s="299">
        <f>'- 52 -'!B18</f>
        <v>66837110</v>
      </c>
      <c r="C18" s="299">
        <f>'- 52 -'!D18</f>
        <v>42324410</v>
      </c>
      <c r="D18" s="299">
        <f t="shared" si="2"/>
        <v>109161520</v>
      </c>
      <c r="E18" s="299">
        <f t="shared" si="0"/>
        <v>304777.2216</v>
      </c>
      <c r="F18" s="299">
        <f t="shared" si="1"/>
        <v>698352.765</v>
      </c>
      <c r="G18" s="299">
        <f t="shared" si="3"/>
        <v>1003129.9866</v>
      </c>
    </row>
    <row r="19" spans="1:7" ht="13.5" customHeight="1">
      <c r="A19" s="399" t="s">
        <v>346</v>
      </c>
      <c r="B19" s="298">
        <f>'- 52 -'!B19</f>
        <v>175353890</v>
      </c>
      <c r="C19" s="298">
        <f>'- 52 -'!D19</f>
        <v>83805990</v>
      </c>
      <c r="D19" s="298">
        <f t="shared" si="2"/>
        <v>259159880</v>
      </c>
      <c r="E19" s="298">
        <f t="shared" si="0"/>
        <v>799613.7383999999</v>
      </c>
      <c r="F19" s="298">
        <f t="shared" si="1"/>
        <v>1382798.835</v>
      </c>
      <c r="G19" s="298">
        <f t="shared" si="3"/>
        <v>2182412.5734</v>
      </c>
    </row>
    <row r="20" spans="1:7" ht="13.5" customHeight="1">
      <c r="A20" s="400" t="s">
        <v>347</v>
      </c>
      <c r="B20" s="299">
        <f>'- 52 -'!B20</f>
        <v>353367210</v>
      </c>
      <c r="C20" s="299">
        <f>'- 52 -'!D20</f>
        <v>146773310</v>
      </c>
      <c r="D20" s="299">
        <f t="shared" si="2"/>
        <v>500140520</v>
      </c>
      <c r="E20" s="299">
        <f t="shared" si="0"/>
        <v>1611354.4775999999</v>
      </c>
      <c r="F20" s="299">
        <f t="shared" si="1"/>
        <v>2421759.615</v>
      </c>
      <c r="G20" s="299">
        <f t="shared" si="3"/>
        <v>4033114.0926</v>
      </c>
    </row>
    <row r="21" spans="1:7" ht="13.5" customHeight="1">
      <c r="A21" s="399" t="s">
        <v>348</v>
      </c>
      <c r="B21" s="298">
        <f>'- 52 -'!B21</f>
        <v>250963810</v>
      </c>
      <c r="C21" s="298">
        <f>'- 52 -'!D21</f>
        <v>93534720</v>
      </c>
      <c r="D21" s="298">
        <f t="shared" si="2"/>
        <v>344498530</v>
      </c>
      <c r="E21" s="298">
        <f t="shared" si="0"/>
        <v>1144394.9736</v>
      </c>
      <c r="F21" s="298">
        <f t="shared" si="1"/>
        <v>1543322.8800000001</v>
      </c>
      <c r="G21" s="298">
        <f t="shared" si="3"/>
        <v>2687717.8536</v>
      </c>
    </row>
    <row r="22" spans="1:7" ht="13.5" customHeight="1">
      <c r="A22" s="400" t="s">
        <v>349</v>
      </c>
      <c r="B22" s="299">
        <f>'- 52 -'!B22</f>
        <v>77033720</v>
      </c>
      <c r="C22" s="299">
        <f>'- 52 -'!D22</f>
        <v>58055230</v>
      </c>
      <c r="D22" s="299">
        <f t="shared" si="2"/>
        <v>135088950</v>
      </c>
      <c r="E22" s="299">
        <f t="shared" si="0"/>
        <v>351273.7632</v>
      </c>
      <c r="F22" s="299">
        <f t="shared" si="1"/>
        <v>957911.295</v>
      </c>
      <c r="G22" s="299">
        <f t="shared" si="3"/>
        <v>1309185.0582</v>
      </c>
    </row>
    <row r="23" spans="1:7" ht="13.5" customHeight="1">
      <c r="A23" s="399" t="s">
        <v>350</v>
      </c>
      <c r="B23" s="298">
        <f>'- 52 -'!B23</f>
        <v>65110520</v>
      </c>
      <c r="C23" s="298">
        <f>'- 52 -'!D23</f>
        <v>18812130</v>
      </c>
      <c r="D23" s="298">
        <f t="shared" si="2"/>
        <v>83922650</v>
      </c>
      <c r="E23" s="298">
        <f t="shared" si="0"/>
        <v>296903.97119999997</v>
      </c>
      <c r="F23" s="298">
        <f t="shared" si="1"/>
        <v>310400.145</v>
      </c>
      <c r="G23" s="298">
        <f t="shared" si="3"/>
        <v>607304.1162</v>
      </c>
    </row>
    <row r="24" spans="1:7" ht="13.5" customHeight="1">
      <c r="A24" s="400" t="s">
        <v>351</v>
      </c>
      <c r="B24" s="299">
        <f>'- 52 -'!B24</f>
        <v>533284450</v>
      </c>
      <c r="C24" s="299">
        <f>'- 52 -'!D24</f>
        <v>106584280</v>
      </c>
      <c r="D24" s="299">
        <f t="shared" si="2"/>
        <v>639868730</v>
      </c>
      <c r="E24" s="299">
        <f t="shared" si="0"/>
        <v>2431777.0919999997</v>
      </c>
      <c r="F24" s="299">
        <f t="shared" si="1"/>
        <v>1758640.62</v>
      </c>
      <c r="G24" s="299">
        <f t="shared" si="3"/>
        <v>4190417.712</v>
      </c>
    </row>
    <row r="25" spans="1:7" ht="13.5" customHeight="1">
      <c r="A25" s="399" t="s">
        <v>352</v>
      </c>
      <c r="B25" s="298">
        <f>'- 52 -'!B25</f>
        <v>1635631090</v>
      </c>
      <c r="C25" s="298">
        <f>'- 52 -'!D25</f>
        <v>499702360</v>
      </c>
      <c r="D25" s="298">
        <f t="shared" si="2"/>
        <v>2135333450</v>
      </c>
      <c r="E25" s="298">
        <f t="shared" si="0"/>
        <v>7458477.7704</v>
      </c>
      <c r="F25" s="298">
        <f t="shared" si="1"/>
        <v>8245088.94</v>
      </c>
      <c r="G25" s="298">
        <f t="shared" si="3"/>
        <v>15703566.7104</v>
      </c>
    </row>
    <row r="26" spans="1:7" ht="13.5" customHeight="1">
      <c r="A26" s="400" t="s">
        <v>353</v>
      </c>
      <c r="B26" s="299">
        <f>'- 52 -'!B26</f>
        <v>202321340</v>
      </c>
      <c r="C26" s="299">
        <f>'- 52 -'!D26</f>
        <v>71054580</v>
      </c>
      <c r="D26" s="299">
        <f t="shared" si="2"/>
        <v>273375920</v>
      </c>
      <c r="E26" s="299">
        <f t="shared" si="0"/>
        <v>922585.3104</v>
      </c>
      <c r="F26" s="299">
        <f t="shared" si="1"/>
        <v>1172400.57</v>
      </c>
      <c r="G26" s="299">
        <f t="shared" si="3"/>
        <v>2094985.8804000001</v>
      </c>
    </row>
    <row r="27" spans="1:7" ht="13.5" customHeight="1">
      <c r="A27" s="399" t="s">
        <v>354</v>
      </c>
      <c r="B27" s="298">
        <f>'- 52 -'!B27</f>
        <v>130373080</v>
      </c>
      <c r="C27" s="298">
        <f>'- 52 -'!D27</f>
        <v>56390960</v>
      </c>
      <c r="D27" s="298">
        <f t="shared" si="2"/>
        <v>186764040</v>
      </c>
      <c r="E27" s="298">
        <f t="shared" si="0"/>
        <v>594501.2448</v>
      </c>
      <c r="F27" s="298">
        <f t="shared" si="1"/>
        <v>930450.8400000001</v>
      </c>
      <c r="G27" s="298">
        <f t="shared" si="3"/>
        <v>1524952.0848</v>
      </c>
    </row>
    <row r="28" spans="1:7" ht="13.5" customHeight="1">
      <c r="A28" s="400" t="s">
        <v>355</v>
      </c>
      <c r="B28" s="299">
        <f>'- 52 -'!B28</f>
        <v>94144230</v>
      </c>
      <c r="C28" s="299">
        <f>'- 52 -'!D28</f>
        <v>97715200</v>
      </c>
      <c r="D28" s="299">
        <f t="shared" si="2"/>
        <v>191859430</v>
      </c>
      <c r="E28" s="299">
        <f t="shared" si="0"/>
        <v>429297.6888</v>
      </c>
      <c r="F28" s="299">
        <f t="shared" si="1"/>
        <v>1612300.8</v>
      </c>
      <c r="G28" s="299">
        <f t="shared" si="3"/>
        <v>2041598.4888</v>
      </c>
    </row>
    <row r="29" spans="1:7" ht="13.5" customHeight="1">
      <c r="A29" s="399" t="s">
        <v>356</v>
      </c>
      <c r="B29" s="298">
        <f>'- 52 -'!B29</f>
        <v>1714031600</v>
      </c>
      <c r="C29" s="298">
        <f>'- 52 -'!D29</f>
        <v>529673630</v>
      </c>
      <c r="D29" s="298">
        <f t="shared" si="2"/>
        <v>2243705230</v>
      </c>
      <c r="E29" s="298">
        <f t="shared" si="0"/>
        <v>7815984.096</v>
      </c>
      <c r="F29" s="298">
        <f t="shared" si="1"/>
        <v>8739614.895</v>
      </c>
      <c r="G29" s="298">
        <f t="shared" si="3"/>
        <v>16555598.991</v>
      </c>
    </row>
    <row r="30" spans="1:7" ht="13.5" customHeight="1">
      <c r="A30" s="400" t="s">
        <v>357</v>
      </c>
      <c r="B30" s="299">
        <f>'- 52 -'!B30</f>
        <v>50824050</v>
      </c>
      <c r="C30" s="299">
        <f>'- 52 -'!D30</f>
        <v>45613390</v>
      </c>
      <c r="D30" s="299">
        <f t="shared" si="2"/>
        <v>96437440</v>
      </c>
      <c r="E30" s="299">
        <f t="shared" si="0"/>
        <v>231757.668</v>
      </c>
      <c r="F30" s="299">
        <f t="shared" si="1"/>
        <v>752620.935</v>
      </c>
      <c r="G30" s="299">
        <f t="shared" si="3"/>
        <v>984378.6030000001</v>
      </c>
    </row>
    <row r="31" spans="1:7" ht="13.5" customHeight="1">
      <c r="A31" s="399" t="s">
        <v>358</v>
      </c>
      <c r="B31" s="298">
        <f>'- 52 -'!B31</f>
        <v>222046210</v>
      </c>
      <c r="C31" s="298">
        <f>'- 52 -'!D31</f>
        <v>152612410</v>
      </c>
      <c r="D31" s="298">
        <f t="shared" si="2"/>
        <v>374658620</v>
      </c>
      <c r="E31" s="298">
        <f t="shared" si="0"/>
        <v>1012530.7176</v>
      </c>
      <c r="F31" s="298">
        <f t="shared" si="1"/>
        <v>2518104.765</v>
      </c>
      <c r="G31" s="298">
        <f t="shared" si="3"/>
        <v>3530635.4826</v>
      </c>
    </row>
    <row r="32" spans="1:7" ht="13.5" customHeight="1">
      <c r="A32" s="400" t="s">
        <v>359</v>
      </c>
      <c r="B32" s="299">
        <f>'- 52 -'!B32</f>
        <v>167110960</v>
      </c>
      <c r="C32" s="299">
        <f>'- 52 -'!D32</f>
        <v>64080160</v>
      </c>
      <c r="D32" s="299">
        <f t="shared" si="2"/>
        <v>231191120</v>
      </c>
      <c r="E32" s="299">
        <f t="shared" si="0"/>
        <v>762025.9776</v>
      </c>
      <c r="F32" s="299">
        <f t="shared" si="1"/>
        <v>1057322.6400000001</v>
      </c>
      <c r="G32" s="299">
        <f t="shared" si="3"/>
        <v>1819348.6176</v>
      </c>
    </row>
    <row r="33" spans="1:7" ht="13.5" customHeight="1">
      <c r="A33" s="399" t="s">
        <v>360</v>
      </c>
      <c r="B33" s="298">
        <f>'- 52 -'!B33</f>
        <v>109455570</v>
      </c>
      <c r="C33" s="298">
        <f>'- 52 -'!D33</f>
        <v>67919370</v>
      </c>
      <c r="D33" s="298">
        <f t="shared" si="2"/>
        <v>177374940</v>
      </c>
      <c r="E33" s="298">
        <f t="shared" si="0"/>
        <v>499117.3992</v>
      </c>
      <c r="F33" s="298">
        <f t="shared" si="1"/>
        <v>1120669.605</v>
      </c>
      <c r="G33" s="298">
        <f t="shared" si="3"/>
        <v>1619787.0041999999</v>
      </c>
    </row>
    <row r="34" spans="1:7" ht="13.5" customHeight="1">
      <c r="A34" s="400" t="s">
        <v>361</v>
      </c>
      <c r="B34" s="299">
        <f>'- 52 -'!B34</f>
        <v>151626420</v>
      </c>
      <c r="C34" s="299">
        <f>'- 52 -'!D34</f>
        <v>101297310</v>
      </c>
      <c r="D34" s="299">
        <f t="shared" si="2"/>
        <v>252923730</v>
      </c>
      <c r="E34" s="299">
        <f t="shared" si="0"/>
        <v>691416.4752</v>
      </c>
      <c r="F34" s="299">
        <f t="shared" si="1"/>
        <v>1671405.615</v>
      </c>
      <c r="G34" s="299">
        <f t="shared" si="3"/>
        <v>2362822.0902</v>
      </c>
    </row>
    <row r="35" spans="1:7" ht="13.5" customHeight="1">
      <c r="A35" s="399" t="s">
        <v>362</v>
      </c>
      <c r="B35" s="298">
        <f>'- 52 -'!B35</f>
        <v>1579799210</v>
      </c>
      <c r="C35" s="298">
        <f>'- 52 -'!D35</f>
        <v>451609960</v>
      </c>
      <c r="D35" s="298">
        <f t="shared" si="2"/>
        <v>2031409170</v>
      </c>
      <c r="E35" s="298">
        <f t="shared" si="0"/>
        <v>7203884.3976</v>
      </c>
      <c r="F35" s="298">
        <f t="shared" si="1"/>
        <v>7451564.340000001</v>
      </c>
      <c r="G35" s="298">
        <f t="shared" si="3"/>
        <v>14655448.7376</v>
      </c>
    </row>
    <row r="36" spans="1:7" ht="13.5" customHeight="1">
      <c r="A36" s="400" t="s">
        <v>363</v>
      </c>
      <c r="B36" s="299">
        <f>'- 52 -'!B36</f>
        <v>135715380</v>
      </c>
      <c r="C36" s="299">
        <f>'- 52 -'!D36</f>
        <v>85623110</v>
      </c>
      <c r="D36" s="299">
        <f t="shared" si="2"/>
        <v>221338490</v>
      </c>
      <c r="E36" s="299">
        <f t="shared" si="0"/>
        <v>618862.1328</v>
      </c>
      <c r="F36" s="299">
        <f t="shared" si="1"/>
        <v>1412781.3150000002</v>
      </c>
      <c r="G36" s="299">
        <f t="shared" si="3"/>
        <v>2031643.4478000002</v>
      </c>
    </row>
    <row r="37" spans="1:7" ht="13.5" customHeight="1">
      <c r="A37" s="399" t="s">
        <v>364</v>
      </c>
      <c r="B37" s="298">
        <f>'- 52 -'!B37</f>
        <v>345296400</v>
      </c>
      <c r="C37" s="298">
        <f>'- 52 -'!D37</f>
        <v>77878430</v>
      </c>
      <c r="D37" s="298">
        <f t="shared" si="2"/>
        <v>423174830</v>
      </c>
      <c r="E37" s="298">
        <f t="shared" si="0"/>
        <v>1574551.584</v>
      </c>
      <c r="F37" s="298">
        <f t="shared" si="1"/>
        <v>1284994.095</v>
      </c>
      <c r="G37" s="298">
        <f t="shared" si="3"/>
        <v>2859545.679</v>
      </c>
    </row>
    <row r="38" spans="1:7" ht="13.5" customHeight="1">
      <c r="A38" s="400" t="s">
        <v>365</v>
      </c>
      <c r="B38" s="299">
        <f>'- 52 -'!B38</f>
        <v>759322610</v>
      </c>
      <c r="C38" s="299">
        <f>'- 52 -'!D38</f>
        <v>160269240</v>
      </c>
      <c r="D38" s="299">
        <f t="shared" si="2"/>
        <v>919591850</v>
      </c>
      <c r="E38" s="299">
        <f t="shared" si="0"/>
        <v>3462511.1015999997</v>
      </c>
      <c r="F38" s="299">
        <f t="shared" si="1"/>
        <v>2644442.46</v>
      </c>
      <c r="G38" s="299">
        <f t="shared" si="3"/>
        <v>6106953.5616</v>
      </c>
    </row>
    <row r="39" spans="1:7" ht="13.5" customHeight="1">
      <c r="A39" s="399" t="s">
        <v>366</v>
      </c>
      <c r="B39" s="298">
        <f>'- 52 -'!B39</f>
        <v>89814560</v>
      </c>
      <c r="C39" s="298">
        <f>'- 52 -'!D39</f>
        <v>80000590</v>
      </c>
      <c r="D39" s="298">
        <f t="shared" si="2"/>
        <v>169815150</v>
      </c>
      <c r="E39" s="298">
        <f t="shared" si="0"/>
        <v>409554.3936</v>
      </c>
      <c r="F39" s="298">
        <f t="shared" si="1"/>
        <v>1320009.735</v>
      </c>
      <c r="G39" s="298">
        <f t="shared" si="3"/>
        <v>1729564.1286000002</v>
      </c>
    </row>
    <row r="40" spans="1:7" ht="13.5" customHeight="1">
      <c r="A40" s="400" t="s">
        <v>367</v>
      </c>
      <c r="B40" s="299">
        <f>'- 52 -'!B40</f>
        <v>909010600</v>
      </c>
      <c r="C40" s="299">
        <f>'- 52 -'!D40</f>
        <v>648955670</v>
      </c>
      <c r="D40" s="299">
        <f t="shared" si="2"/>
        <v>1557966270</v>
      </c>
      <c r="E40" s="299">
        <f t="shared" si="0"/>
        <v>4145088.3359999997</v>
      </c>
      <c r="F40" s="299">
        <f t="shared" si="1"/>
        <v>10707768.555</v>
      </c>
      <c r="G40" s="299">
        <f t="shared" si="3"/>
        <v>14852856.890999999</v>
      </c>
    </row>
    <row r="41" spans="1:7" ht="13.5" customHeight="1">
      <c r="A41" s="399" t="s">
        <v>368</v>
      </c>
      <c r="B41" s="298">
        <f>'- 52 -'!B41</f>
        <v>497744680</v>
      </c>
      <c r="C41" s="298">
        <f>'- 52 -'!D41</f>
        <v>144741890</v>
      </c>
      <c r="D41" s="298">
        <f t="shared" si="2"/>
        <v>642486570</v>
      </c>
      <c r="E41" s="298">
        <f t="shared" si="0"/>
        <v>2269715.7408</v>
      </c>
      <c r="F41" s="298">
        <f t="shared" si="1"/>
        <v>2388241.185</v>
      </c>
      <c r="G41" s="298">
        <f t="shared" si="3"/>
        <v>4657956.925799999</v>
      </c>
    </row>
    <row r="42" spans="1:7" ht="13.5" customHeight="1">
      <c r="A42" s="400" t="s">
        <v>369</v>
      </c>
      <c r="B42" s="299">
        <f>'- 52 -'!B42</f>
        <v>98205450</v>
      </c>
      <c r="C42" s="299">
        <f>'- 52 -'!D42</f>
        <v>49164170</v>
      </c>
      <c r="D42" s="299">
        <f t="shared" si="2"/>
        <v>147369620</v>
      </c>
      <c r="E42" s="299">
        <f t="shared" si="0"/>
        <v>447816.85199999996</v>
      </c>
      <c r="F42" s="299">
        <f t="shared" si="1"/>
        <v>811208.805</v>
      </c>
      <c r="G42" s="299">
        <f t="shared" si="3"/>
        <v>1259025.6570000001</v>
      </c>
    </row>
    <row r="43" spans="1:7" ht="13.5" customHeight="1">
      <c r="A43" s="399" t="s">
        <v>370</v>
      </c>
      <c r="B43" s="298">
        <f>'- 52 -'!B43</f>
        <v>71577300</v>
      </c>
      <c r="C43" s="298">
        <f>'- 52 -'!D43</f>
        <v>33318500</v>
      </c>
      <c r="D43" s="298">
        <f t="shared" si="2"/>
        <v>104895800</v>
      </c>
      <c r="E43" s="298">
        <f t="shared" si="0"/>
        <v>326392.488</v>
      </c>
      <c r="F43" s="298">
        <f t="shared" si="1"/>
        <v>549755.25</v>
      </c>
      <c r="G43" s="298">
        <f t="shared" si="3"/>
        <v>876147.738</v>
      </c>
    </row>
    <row r="44" spans="1:7" ht="13.5" customHeight="1">
      <c r="A44" s="400" t="s">
        <v>371</v>
      </c>
      <c r="B44" s="299">
        <f>'- 52 -'!B44</f>
        <v>39753280</v>
      </c>
      <c r="C44" s="299">
        <f>'- 52 -'!D44</f>
        <v>9513860</v>
      </c>
      <c r="D44" s="299">
        <f t="shared" si="2"/>
        <v>49267140</v>
      </c>
      <c r="E44" s="299">
        <f t="shared" si="0"/>
        <v>181274.95679999999</v>
      </c>
      <c r="F44" s="299">
        <f t="shared" si="1"/>
        <v>156978.69</v>
      </c>
      <c r="G44" s="299">
        <f t="shared" si="3"/>
        <v>338253.6468</v>
      </c>
    </row>
    <row r="45" spans="1:7" ht="13.5" customHeight="1">
      <c r="A45" s="399" t="s">
        <v>372</v>
      </c>
      <c r="B45" s="298">
        <f>'- 52 -'!B45</f>
        <v>106995660</v>
      </c>
      <c r="C45" s="298">
        <f>'- 52 -'!D45</f>
        <v>42809650</v>
      </c>
      <c r="D45" s="298">
        <f t="shared" si="2"/>
        <v>149805310</v>
      </c>
      <c r="E45" s="298">
        <f t="shared" si="0"/>
        <v>487900.2096</v>
      </c>
      <c r="F45" s="298">
        <f t="shared" si="1"/>
        <v>706359.225</v>
      </c>
      <c r="G45" s="298">
        <f t="shared" si="3"/>
        <v>1194259.4346</v>
      </c>
    </row>
    <row r="46" spans="1:7" ht="13.5" customHeight="1">
      <c r="A46" s="400" t="s">
        <v>373</v>
      </c>
      <c r="B46" s="299">
        <f>'- 52 -'!B46</f>
        <v>1964891610</v>
      </c>
      <c r="C46" s="299">
        <f>'- 52 -'!D46</f>
        <v>1986581580</v>
      </c>
      <c r="D46" s="299">
        <f t="shared" si="2"/>
        <v>3951473190</v>
      </c>
      <c r="E46" s="299">
        <f t="shared" si="0"/>
        <v>8959905.7416</v>
      </c>
      <c r="F46" s="299">
        <f t="shared" si="1"/>
        <v>32778596.07</v>
      </c>
      <c r="G46" s="299">
        <f t="shared" si="3"/>
        <v>41738501.8116</v>
      </c>
    </row>
    <row r="47" spans="1:7" ht="13.5" customHeight="1">
      <c r="A47" s="399" t="s">
        <v>377</v>
      </c>
      <c r="B47" s="298"/>
      <c r="C47" s="298"/>
      <c r="D47" s="298"/>
      <c r="E47" s="298"/>
      <c r="F47" s="298"/>
      <c r="G47" s="298"/>
    </row>
    <row r="48" spans="1:7" ht="6" customHeight="1">
      <c r="A48" s="401"/>
      <c r="B48" s="414"/>
      <c r="C48" s="414"/>
      <c r="D48" s="414"/>
      <c r="E48" s="414"/>
      <c r="F48" s="414"/>
      <c r="G48" s="414"/>
    </row>
    <row r="49" spans="1:7" ht="13.5" customHeight="1">
      <c r="A49" s="395" t="s">
        <v>385</v>
      </c>
      <c r="B49" s="301">
        <f aca="true" t="shared" si="4" ref="B49:G49">SUM(B11:B47)</f>
        <v>13818771490</v>
      </c>
      <c r="C49" s="301">
        <f t="shared" si="4"/>
        <v>6745564130</v>
      </c>
      <c r="D49" s="301">
        <f t="shared" si="4"/>
        <v>20564335620</v>
      </c>
      <c r="E49" s="301">
        <f t="shared" si="4"/>
        <v>63013597.9944</v>
      </c>
      <c r="F49" s="301">
        <f t="shared" si="4"/>
        <v>111301808.14500001</v>
      </c>
      <c r="G49" s="301">
        <f t="shared" si="4"/>
        <v>174315406.1394</v>
      </c>
    </row>
    <row r="50" spans="1:7" ht="6" customHeight="1">
      <c r="A50" s="401"/>
      <c r="B50" s="414"/>
      <c r="C50" s="414"/>
      <c r="D50" s="414"/>
      <c r="E50" s="414"/>
      <c r="F50" s="414"/>
      <c r="G50" s="414"/>
    </row>
    <row r="51" spans="1:7" ht="13.5" customHeight="1">
      <c r="A51" s="400" t="s">
        <v>383</v>
      </c>
      <c r="B51" s="415">
        <f>'- 52 -'!B51</f>
        <v>17823020</v>
      </c>
      <c r="C51" s="415">
        <f>'- 52 -'!D51</f>
        <v>1319610</v>
      </c>
      <c r="D51" s="415">
        <f>SUM(B51:C51)</f>
        <v>19142630</v>
      </c>
      <c r="E51" s="415">
        <v>0</v>
      </c>
      <c r="F51" s="415">
        <v>0</v>
      </c>
      <c r="G51" s="415">
        <f>SUM(E51:F51)</f>
        <v>0</v>
      </c>
    </row>
    <row r="52" spans="1:7" ht="13.5" customHeight="1">
      <c r="A52" s="399" t="s">
        <v>384</v>
      </c>
      <c r="B52" s="416">
        <f>'- 52 -'!B52</f>
        <v>7264970</v>
      </c>
      <c r="C52" s="416">
        <f>'- 52 -'!D52</f>
        <v>26699480</v>
      </c>
      <c r="D52" s="417">
        <f>SUM(B52:C52)</f>
        <v>33964450</v>
      </c>
      <c r="E52" s="417">
        <f>B52*E$10</f>
        <v>33128.2632</v>
      </c>
      <c r="F52" s="417">
        <f>C52*F$10</f>
        <v>440541.42000000004</v>
      </c>
      <c r="G52" s="417">
        <f>SUM(E52:F52)</f>
        <v>473669.6832</v>
      </c>
    </row>
    <row r="53" spans="1:7" ht="6" customHeight="1">
      <c r="A53" s="427"/>
      <c r="B53" s="300"/>
      <c r="C53" s="300"/>
      <c r="D53" s="300"/>
      <c r="E53" s="300"/>
      <c r="F53" s="300"/>
      <c r="G53" s="300"/>
    </row>
    <row r="54" spans="1:7" ht="14.25" customHeight="1">
      <c r="A54" s="426" t="s">
        <v>374</v>
      </c>
      <c r="B54" s="301">
        <f aca="true" t="shared" si="5" ref="B54:G54">SUM(B49,B51:B52)</f>
        <v>13843859480</v>
      </c>
      <c r="C54" s="301">
        <f t="shared" si="5"/>
        <v>6773583220</v>
      </c>
      <c r="D54" s="301">
        <f t="shared" si="5"/>
        <v>20617442700</v>
      </c>
      <c r="E54" s="301">
        <f t="shared" si="5"/>
        <v>63046726.2576</v>
      </c>
      <c r="F54" s="301">
        <f t="shared" si="5"/>
        <v>111742349.56500001</v>
      </c>
      <c r="G54" s="301">
        <f t="shared" si="5"/>
        <v>174789075.8226</v>
      </c>
    </row>
    <row r="55" spans="1:7" ht="28.5" customHeight="1">
      <c r="A55" s="342"/>
      <c r="B55" s="343"/>
      <c r="C55" s="343"/>
      <c r="D55" s="343"/>
      <c r="E55" s="343"/>
      <c r="F55" s="343"/>
      <c r="G55" s="343"/>
    </row>
    <row r="56" spans="1:7" ht="14.25" customHeight="1">
      <c r="A56" s="550" t="s">
        <v>520</v>
      </c>
      <c r="B56" s="97"/>
      <c r="C56" s="97"/>
      <c r="D56" s="97"/>
      <c r="E56" s="97"/>
      <c r="F56" s="97"/>
      <c r="G56" s="97"/>
    </row>
    <row r="57" spans="1:7" ht="14.25" customHeight="1">
      <c r="A57" s="222"/>
      <c r="B57" s="97"/>
      <c r="C57" s="97"/>
      <c r="D57" s="97"/>
      <c r="E57" s="97"/>
      <c r="F57" s="97"/>
      <c r="G57" s="97"/>
    </row>
    <row r="58" spans="1:7" ht="14.25" customHeight="1">
      <c r="A58" s="548"/>
      <c r="B58" s="97"/>
      <c r="C58" s="97"/>
      <c r="D58" s="97"/>
      <c r="E58" s="97"/>
      <c r="F58" s="97"/>
      <c r="G58" s="97"/>
    </row>
    <row r="59" spans="2:7" ht="14.25" customHeight="1">
      <c r="B59" s="103"/>
      <c r="C59" s="136"/>
      <c r="D59" s="136"/>
      <c r="E59" s="136"/>
      <c r="F59" s="136"/>
      <c r="G59" s="136"/>
    </row>
    <row r="60" ht="14.25" customHeight="1"/>
  </sheetData>
  <printOptions horizontalCentered="1"/>
  <pageMargins left="0.5" right="0.5" top="0.6" bottom="0" header="0.3" footer="0"/>
  <pageSetup fitToHeight="1" fitToWidth="1" horizontalDpi="300" verticalDpi="300" orientation="portrait" scale="87" r:id="rId1"/>
  <headerFooter alignWithMargins="0">
    <oddHeader>&amp;C&amp;"Times New Roman,Bold"&amp;11&amp;A</oddHeader>
  </headerFooter>
</worksheet>
</file>

<file path=xl/worksheets/sheet44.xml><?xml version="1.0" encoding="utf-8"?>
<worksheet xmlns="http://schemas.openxmlformats.org/spreadsheetml/2006/main" xmlns:r="http://schemas.openxmlformats.org/officeDocument/2006/relationships">
  <sheetPr codeName="Sheet43">
    <pageSetUpPr fitToPage="1"/>
  </sheetPr>
  <dimension ref="A1:H58"/>
  <sheetViews>
    <sheetView showGridLines="0" showZeros="0" workbookViewId="0" topLeftCell="A1">
      <selection activeCell="A1" sqref="A1"/>
    </sheetView>
  </sheetViews>
  <sheetFormatPr defaultColWidth="15.83203125" defaultRowHeight="12"/>
  <cols>
    <col min="1" max="1" width="34.83203125" style="66" customWidth="1"/>
    <col min="2" max="2" width="18.83203125" style="66" customWidth="1"/>
    <col min="3" max="3" width="15.83203125" style="66" customWidth="1"/>
    <col min="4" max="4" width="16.83203125" style="66" customWidth="1"/>
    <col min="5" max="5" width="17.83203125" style="66" customWidth="1"/>
    <col min="6" max="6" width="15.83203125" style="66" customWidth="1"/>
    <col min="7" max="7" width="17.83203125" style="66" customWidth="1"/>
    <col min="8" max="16384" width="15.83203125" style="66" customWidth="1"/>
  </cols>
  <sheetData>
    <row r="1" ht="6.75" customHeight="1">
      <c r="A1" s="64"/>
    </row>
    <row r="2" spans="1:7" ht="15.75" customHeight="1">
      <c r="A2" s="525" t="s">
        <v>135</v>
      </c>
      <c r="B2" s="355"/>
      <c r="C2" s="355"/>
      <c r="D2" s="355"/>
      <c r="E2" s="355"/>
      <c r="F2" s="355"/>
      <c r="G2" s="355"/>
    </row>
    <row r="3" spans="1:7" ht="15.75" customHeight="1">
      <c r="A3" s="526" t="s">
        <v>568</v>
      </c>
      <c r="B3" s="340"/>
      <c r="C3" s="340"/>
      <c r="D3" s="340"/>
      <c r="E3" s="362"/>
      <c r="F3" s="362"/>
      <c r="G3" s="340"/>
    </row>
    <row r="4" spans="1:7" ht="15.75" customHeight="1">
      <c r="A4"/>
      <c r="B4" s="114"/>
      <c r="C4" s="114"/>
      <c r="D4" s="114"/>
      <c r="E4" s="123"/>
      <c r="F4" s="123"/>
      <c r="G4" s="123"/>
    </row>
    <row r="5" spans="2:7" ht="15.75" customHeight="1">
      <c r="B5" s="42"/>
      <c r="C5" s="114"/>
      <c r="D5" s="114"/>
      <c r="E5" s="114"/>
      <c r="F5" s="114"/>
      <c r="G5" s="114"/>
    </row>
    <row r="6" spans="2:8" ht="15.75" customHeight="1">
      <c r="B6" s="124" t="s">
        <v>144</v>
      </c>
      <c r="C6" s="125"/>
      <c r="D6" s="125"/>
      <c r="E6" s="126"/>
      <c r="F6" s="114"/>
      <c r="G6" s="114"/>
      <c r="H6" s="80" t="s">
        <v>186</v>
      </c>
    </row>
    <row r="7" spans="2:8" ht="15.75" customHeight="1">
      <c r="B7" s="127" t="s">
        <v>157</v>
      </c>
      <c r="C7" s="127" t="s">
        <v>158</v>
      </c>
      <c r="D7" s="128"/>
      <c r="E7" s="115"/>
      <c r="F7" s="129"/>
      <c r="G7" s="115" t="s">
        <v>159</v>
      </c>
      <c r="H7" s="80" t="s">
        <v>173</v>
      </c>
    </row>
    <row r="8" spans="1:8" ht="15.75" customHeight="1">
      <c r="A8" s="34"/>
      <c r="B8" s="130" t="s">
        <v>183</v>
      </c>
      <c r="C8" s="130" t="s">
        <v>184</v>
      </c>
      <c r="D8" s="131" t="s">
        <v>21</v>
      </c>
      <c r="E8" s="132"/>
      <c r="F8" s="117" t="s">
        <v>159</v>
      </c>
      <c r="G8" s="117" t="s">
        <v>185</v>
      </c>
      <c r="H8" s="80" t="s">
        <v>269</v>
      </c>
    </row>
    <row r="9" spans="1:8" ht="15.75" customHeight="1">
      <c r="A9" s="431" t="s">
        <v>118</v>
      </c>
      <c r="B9" s="133" t="s">
        <v>198</v>
      </c>
      <c r="C9" s="133" t="s">
        <v>195</v>
      </c>
      <c r="D9" s="133" t="s">
        <v>199</v>
      </c>
      <c r="E9" s="119" t="s">
        <v>87</v>
      </c>
      <c r="F9" s="119" t="s">
        <v>185</v>
      </c>
      <c r="G9" s="119" t="s">
        <v>288</v>
      </c>
      <c r="H9" s="80" t="s">
        <v>270</v>
      </c>
    </row>
    <row r="10" spans="1:7" ht="4.5" customHeight="1">
      <c r="A10" s="398"/>
      <c r="B10" s="120"/>
      <c r="C10" s="134"/>
      <c r="D10" s="120"/>
      <c r="E10" s="120"/>
      <c r="F10" s="134"/>
      <c r="G10" s="134"/>
    </row>
    <row r="11" spans="1:7" ht="13.5" customHeight="1">
      <c r="A11" s="423" t="s">
        <v>339</v>
      </c>
      <c r="B11" s="298">
        <v>93684940</v>
      </c>
      <c r="C11" s="298">
        <v>78586220</v>
      </c>
      <c r="D11" s="298">
        <v>73983290</v>
      </c>
      <c r="E11" s="298">
        <f aca="true" t="shared" si="0" ref="E11:E46">SUM(B11:D11)</f>
        <v>246254450</v>
      </c>
      <c r="F11" s="298">
        <f>'- 55 -'!C11</f>
        <v>4541032</v>
      </c>
      <c r="G11" s="419">
        <f aca="true" t="shared" si="1" ref="G11:G46">F11/E11*1000</f>
        <v>18.44040584850345</v>
      </c>
    </row>
    <row r="12" spans="1:7" ht="13.5" customHeight="1">
      <c r="A12" s="424" t="s">
        <v>340</v>
      </c>
      <c r="B12" s="299">
        <v>126831760</v>
      </c>
      <c r="C12" s="299">
        <v>111151020</v>
      </c>
      <c r="D12" s="299">
        <v>75840540</v>
      </c>
      <c r="E12" s="299">
        <f t="shared" si="0"/>
        <v>313823320</v>
      </c>
      <c r="F12" s="299">
        <f>'- 55 -'!C12</f>
        <v>7514045</v>
      </c>
      <c r="G12" s="420">
        <f t="shared" si="1"/>
        <v>23.94355205980231</v>
      </c>
    </row>
    <row r="13" spans="1:7" ht="13.5" customHeight="1">
      <c r="A13" s="423" t="s">
        <v>341</v>
      </c>
      <c r="B13" s="298">
        <v>635111120</v>
      </c>
      <c r="C13" s="298">
        <v>27951580</v>
      </c>
      <c r="D13" s="298">
        <v>393215120</v>
      </c>
      <c r="E13" s="298">
        <f t="shared" si="0"/>
        <v>1056277820</v>
      </c>
      <c r="F13" s="298">
        <f>'- 55 -'!C13</f>
        <v>19423200</v>
      </c>
      <c r="G13" s="419">
        <f t="shared" si="1"/>
        <v>18.388344081673512</v>
      </c>
    </row>
    <row r="14" spans="1:7" ht="13.5" customHeight="1">
      <c r="A14" s="424" t="s">
        <v>378</v>
      </c>
      <c r="B14" s="299"/>
      <c r="C14" s="299"/>
      <c r="D14" s="299"/>
      <c r="E14" s="299">
        <f t="shared" si="0"/>
        <v>0</v>
      </c>
      <c r="F14" s="299">
        <f>'- 55 -'!C14</f>
        <v>0</v>
      </c>
      <c r="G14" s="420"/>
    </row>
    <row r="15" spans="1:7" ht="13.5" customHeight="1">
      <c r="A15" s="423" t="s">
        <v>342</v>
      </c>
      <c r="B15" s="298">
        <v>242554190</v>
      </c>
      <c r="C15" s="298">
        <v>37746630</v>
      </c>
      <c r="D15" s="298">
        <v>63599590</v>
      </c>
      <c r="E15" s="298">
        <f t="shared" si="0"/>
        <v>343900410</v>
      </c>
      <c r="F15" s="298">
        <f>'- 55 -'!C15</f>
        <v>6070179</v>
      </c>
      <c r="G15" s="419">
        <f t="shared" si="1"/>
        <v>17.650979247160535</v>
      </c>
    </row>
    <row r="16" spans="1:8" ht="13.5" customHeight="1">
      <c r="A16" s="424" t="s">
        <v>343</v>
      </c>
      <c r="B16" s="299">
        <v>50923500</v>
      </c>
      <c r="C16" s="299">
        <v>0</v>
      </c>
      <c r="D16" s="299">
        <v>22409780</v>
      </c>
      <c r="E16" s="299">
        <f t="shared" si="0"/>
        <v>73333280</v>
      </c>
      <c r="F16" s="299">
        <f>'- 55 -'!C16</f>
        <v>3234500</v>
      </c>
      <c r="G16" s="420">
        <f>(F16-H16)/E16*1000</f>
        <v>23.822117325176237</v>
      </c>
      <c r="H16" s="66">
        <v>1487546</v>
      </c>
    </row>
    <row r="17" spans="1:7" ht="13.5" customHeight="1">
      <c r="A17" s="423" t="s">
        <v>344</v>
      </c>
      <c r="B17" s="298">
        <v>72023980</v>
      </c>
      <c r="C17" s="298">
        <v>75439710</v>
      </c>
      <c r="D17" s="298">
        <v>110099720</v>
      </c>
      <c r="E17" s="298">
        <f t="shared" si="0"/>
        <v>257563410</v>
      </c>
      <c r="F17" s="298">
        <f>'- 55 -'!C17</f>
        <v>5183317</v>
      </c>
      <c r="G17" s="419">
        <f t="shared" si="1"/>
        <v>20.124430717857013</v>
      </c>
    </row>
    <row r="18" spans="1:7" ht="13.5" customHeight="1">
      <c r="A18" s="424" t="s">
        <v>345</v>
      </c>
      <c r="B18" s="299">
        <v>66837110</v>
      </c>
      <c r="C18" s="299">
        <v>11779350</v>
      </c>
      <c r="D18" s="299">
        <v>42324410</v>
      </c>
      <c r="E18" s="299">
        <f t="shared" si="0"/>
        <v>120940870</v>
      </c>
      <c r="F18" s="299">
        <f>'- 55 -'!C18</f>
        <v>2867597</v>
      </c>
      <c r="G18" s="439" t="s">
        <v>428</v>
      </c>
    </row>
    <row r="19" spans="1:7" ht="13.5" customHeight="1">
      <c r="A19" s="423" t="s">
        <v>346</v>
      </c>
      <c r="B19" s="298">
        <v>175353890</v>
      </c>
      <c r="C19" s="298">
        <v>65664170</v>
      </c>
      <c r="D19" s="298">
        <v>83805990</v>
      </c>
      <c r="E19" s="298">
        <f t="shared" si="0"/>
        <v>324824050</v>
      </c>
      <c r="F19" s="298">
        <f>'- 55 -'!C19</f>
        <v>6263500</v>
      </c>
      <c r="G19" s="419">
        <f t="shared" si="1"/>
        <v>19.282747074916404</v>
      </c>
    </row>
    <row r="20" spans="1:7" ht="13.5" customHeight="1">
      <c r="A20" s="424" t="s">
        <v>347</v>
      </c>
      <c r="B20" s="299">
        <v>353367210</v>
      </c>
      <c r="C20" s="299">
        <v>95139600</v>
      </c>
      <c r="D20" s="299">
        <v>146773310</v>
      </c>
      <c r="E20" s="299">
        <f t="shared" si="0"/>
        <v>595280120</v>
      </c>
      <c r="F20" s="299">
        <f>'- 55 -'!C20</f>
        <v>10864876</v>
      </c>
      <c r="G20" s="420">
        <f t="shared" si="1"/>
        <v>18.25170308055979</v>
      </c>
    </row>
    <row r="21" spans="1:7" ht="13.5" customHeight="1">
      <c r="A21" s="423" t="s">
        <v>348</v>
      </c>
      <c r="B21" s="298">
        <v>250963810</v>
      </c>
      <c r="C21" s="298">
        <v>83973180</v>
      </c>
      <c r="D21" s="298">
        <v>93534720</v>
      </c>
      <c r="E21" s="298">
        <f t="shared" si="0"/>
        <v>428471710</v>
      </c>
      <c r="F21" s="298">
        <f>'- 55 -'!C21</f>
        <v>9320000</v>
      </c>
      <c r="G21" s="419">
        <f t="shared" si="1"/>
        <v>21.751727786182197</v>
      </c>
    </row>
    <row r="22" spans="1:7" ht="13.5" customHeight="1">
      <c r="A22" s="424" t="s">
        <v>349</v>
      </c>
      <c r="B22" s="299">
        <v>77033720</v>
      </c>
      <c r="C22" s="299">
        <v>6565070</v>
      </c>
      <c r="D22" s="299">
        <v>58055230</v>
      </c>
      <c r="E22" s="299">
        <f t="shared" si="0"/>
        <v>141654020</v>
      </c>
      <c r="F22" s="299">
        <f>'- 55 -'!C22</f>
        <v>3542751</v>
      </c>
      <c r="G22" s="420">
        <f t="shared" si="1"/>
        <v>25.009886764950267</v>
      </c>
    </row>
    <row r="23" spans="1:8" ht="13.5" customHeight="1">
      <c r="A23" s="423" t="s">
        <v>350</v>
      </c>
      <c r="B23" s="298">
        <v>65110520</v>
      </c>
      <c r="C23" s="298">
        <v>46702450</v>
      </c>
      <c r="D23" s="298">
        <v>18812130</v>
      </c>
      <c r="E23" s="298">
        <f t="shared" si="0"/>
        <v>130625100</v>
      </c>
      <c r="F23" s="298">
        <f>'- 55 -'!C23</f>
        <v>3046317</v>
      </c>
      <c r="G23" s="419">
        <f t="shared" si="1"/>
        <v>23.321069227889584</v>
      </c>
      <c r="H23" s="302"/>
    </row>
    <row r="24" spans="1:7" ht="13.5" customHeight="1">
      <c r="A24" s="424" t="s">
        <v>351</v>
      </c>
      <c r="B24" s="299">
        <v>533284450</v>
      </c>
      <c r="C24" s="299">
        <v>31010600</v>
      </c>
      <c r="D24" s="299">
        <v>106584280</v>
      </c>
      <c r="E24" s="299">
        <f t="shared" si="0"/>
        <v>670879330</v>
      </c>
      <c r="F24" s="299">
        <f>'- 55 -'!C24</f>
        <v>14213851</v>
      </c>
      <c r="G24" s="420">
        <f t="shared" si="1"/>
        <v>21.1868966062794</v>
      </c>
    </row>
    <row r="25" spans="1:7" ht="13.5" customHeight="1">
      <c r="A25" s="423" t="s">
        <v>352</v>
      </c>
      <c r="B25" s="298">
        <v>1635631090</v>
      </c>
      <c r="C25" s="298">
        <v>6017630</v>
      </c>
      <c r="D25" s="298">
        <v>499702360</v>
      </c>
      <c r="E25" s="298">
        <f t="shared" si="0"/>
        <v>2141351080</v>
      </c>
      <c r="F25" s="298">
        <f>'- 55 -'!C25</f>
        <v>54377635</v>
      </c>
      <c r="G25" s="419">
        <f t="shared" si="1"/>
        <v>25.39407736913463</v>
      </c>
    </row>
    <row r="26" spans="1:7" ht="13.5" customHeight="1">
      <c r="A26" s="424" t="s">
        <v>353</v>
      </c>
      <c r="B26" s="299">
        <v>202321340</v>
      </c>
      <c r="C26" s="299">
        <v>115071150</v>
      </c>
      <c r="D26" s="299">
        <v>71054580</v>
      </c>
      <c r="E26" s="299">
        <f t="shared" si="0"/>
        <v>388447070</v>
      </c>
      <c r="F26" s="299">
        <f>'- 55 -'!C26</f>
        <v>9178916</v>
      </c>
      <c r="G26" s="420">
        <f t="shared" si="1"/>
        <v>23.629772777022108</v>
      </c>
    </row>
    <row r="27" spans="1:7" ht="13.5" customHeight="1">
      <c r="A27" s="423" t="s">
        <v>354</v>
      </c>
      <c r="B27" s="298">
        <v>130373080</v>
      </c>
      <c r="C27" s="298">
        <v>0</v>
      </c>
      <c r="D27" s="298">
        <v>56390960</v>
      </c>
      <c r="E27" s="298">
        <f t="shared" si="0"/>
        <v>186764040</v>
      </c>
      <c r="F27" s="298">
        <f>'- 55 -'!C27</f>
        <v>6493595</v>
      </c>
      <c r="G27" s="419">
        <f t="shared" si="1"/>
        <v>34.76897908184038</v>
      </c>
    </row>
    <row r="28" spans="1:7" ht="13.5" customHeight="1">
      <c r="A28" s="424" t="s">
        <v>355</v>
      </c>
      <c r="B28" s="299">
        <v>94144230</v>
      </c>
      <c r="C28" s="299">
        <v>129586040</v>
      </c>
      <c r="D28" s="299">
        <v>97715200</v>
      </c>
      <c r="E28" s="299">
        <f t="shared" si="0"/>
        <v>321445470</v>
      </c>
      <c r="F28" s="299">
        <f>'- 55 -'!C28</f>
        <v>6442485.64</v>
      </c>
      <c r="G28" s="420">
        <f t="shared" si="1"/>
        <v>20.042234970677917</v>
      </c>
    </row>
    <row r="29" spans="1:7" ht="13.5" customHeight="1">
      <c r="A29" s="423" t="s">
        <v>356</v>
      </c>
      <c r="B29" s="298">
        <v>1714031600</v>
      </c>
      <c r="C29" s="298">
        <v>5155230</v>
      </c>
      <c r="D29" s="298">
        <v>529673630</v>
      </c>
      <c r="E29" s="298">
        <f t="shared" si="0"/>
        <v>2248860460</v>
      </c>
      <c r="F29" s="298">
        <f>'- 55 -'!C29</f>
        <v>57971757</v>
      </c>
      <c r="G29" s="419">
        <f t="shared" si="1"/>
        <v>25.778281058843465</v>
      </c>
    </row>
    <row r="30" spans="1:7" ht="13.5" customHeight="1">
      <c r="A30" s="424" t="s">
        <v>357</v>
      </c>
      <c r="B30" s="299">
        <v>50824050</v>
      </c>
      <c r="C30" s="299">
        <v>69502360</v>
      </c>
      <c r="D30" s="299">
        <v>45613390</v>
      </c>
      <c r="E30" s="299">
        <f t="shared" si="0"/>
        <v>165939800</v>
      </c>
      <c r="F30" s="299">
        <f>'- 55 -'!C30</f>
        <v>3600894</v>
      </c>
      <c r="G30" s="420">
        <f t="shared" si="1"/>
        <v>21.70000204893582</v>
      </c>
    </row>
    <row r="31" spans="1:7" ht="13.5" customHeight="1">
      <c r="A31" s="423" t="s">
        <v>358</v>
      </c>
      <c r="B31" s="298">
        <v>222046210</v>
      </c>
      <c r="C31" s="298">
        <v>100120780</v>
      </c>
      <c r="D31" s="298">
        <v>152612410</v>
      </c>
      <c r="E31" s="298">
        <f t="shared" si="0"/>
        <v>474779400</v>
      </c>
      <c r="F31" s="298">
        <f>'- 55 -'!C31</f>
        <v>9367348</v>
      </c>
      <c r="G31" s="419">
        <f t="shared" si="1"/>
        <v>19.72989561046667</v>
      </c>
    </row>
    <row r="32" spans="1:7" ht="13.5" customHeight="1">
      <c r="A32" s="424" t="s">
        <v>359</v>
      </c>
      <c r="B32" s="299">
        <v>167110960</v>
      </c>
      <c r="C32" s="299">
        <v>175441630</v>
      </c>
      <c r="D32" s="299">
        <v>64080160</v>
      </c>
      <c r="E32" s="299">
        <f t="shared" si="0"/>
        <v>406632750</v>
      </c>
      <c r="F32" s="299">
        <f>'- 55 -'!C32</f>
        <v>8196219</v>
      </c>
      <c r="G32" s="439" t="s">
        <v>428</v>
      </c>
    </row>
    <row r="33" spans="1:7" ht="13.5" customHeight="1">
      <c r="A33" s="423" t="s">
        <v>360</v>
      </c>
      <c r="B33" s="298">
        <v>109455570</v>
      </c>
      <c r="C33" s="298">
        <v>204391610</v>
      </c>
      <c r="D33" s="298">
        <v>67919370</v>
      </c>
      <c r="E33" s="298">
        <f t="shared" si="0"/>
        <v>381766550</v>
      </c>
      <c r="F33" s="298">
        <f>'- 55 -'!C33</f>
        <v>8879088</v>
      </c>
      <c r="G33" s="419">
        <f t="shared" si="1"/>
        <v>23.257899362843602</v>
      </c>
    </row>
    <row r="34" spans="1:7" ht="13.5" customHeight="1">
      <c r="A34" s="424" t="s">
        <v>361</v>
      </c>
      <c r="B34" s="299">
        <v>151626420</v>
      </c>
      <c r="C34" s="299">
        <v>147146980</v>
      </c>
      <c r="D34" s="299">
        <v>101297310</v>
      </c>
      <c r="E34" s="299">
        <f t="shared" si="0"/>
        <v>400070710</v>
      </c>
      <c r="F34" s="299">
        <f>'- 55 -'!C34</f>
        <v>8956475.275431547</v>
      </c>
      <c r="G34" s="439" t="s">
        <v>428</v>
      </c>
    </row>
    <row r="35" spans="1:7" ht="13.5" customHeight="1">
      <c r="A35" s="423" t="s">
        <v>362</v>
      </c>
      <c r="B35" s="298">
        <v>1579799210</v>
      </c>
      <c r="C35" s="298">
        <v>6034380</v>
      </c>
      <c r="D35" s="298">
        <v>451609960</v>
      </c>
      <c r="E35" s="298">
        <f t="shared" si="0"/>
        <v>2037443550</v>
      </c>
      <c r="F35" s="298">
        <f>'- 55 -'!C35</f>
        <v>52709382</v>
      </c>
      <c r="G35" s="419">
        <f t="shared" si="1"/>
        <v>25.870352089018613</v>
      </c>
    </row>
    <row r="36" spans="1:7" ht="13.5" customHeight="1">
      <c r="A36" s="424" t="s">
        <v>363</v>
      </c>
      <c r="B36" s="299">
        <v>135715380</v>
      </c>
      <c r="C36" s="299">
        <v>78600680</v>
      </c>
      <c r="D36" s="299">
        <v>85623110</v>
      </c>
      <c r="E36" s="299">
        <f t="shared" si="0"/>
        <v>299939170</v>
      </c>
      <c r="F36" s="299">
        <f>'- 55 -'!C36</f>
        <v>6407912</v>
      </c>
      <c r="G36" s="420">
        <f t="shared" si="1"/>
        <v>21.36403858155639</v>
      </c>
    </row>
    <row r="37" spans="1:7" ht="13.5" customHeight="1">
      <c r="A37" s="423" t="s">
        <v>364</v>
      </c>
      <c r="B37" s="298">
        <v>345296400</v>
      </c>
      <c r="C37" s="298">
        <v>52884420</v>
      </c>
      <c r="D37" s="298">
        <v>77878430</v>
      </c>
      <c r="E37" s="298">
        <f t="shared" si="0"/>
        <v>476059250</v>
      </c>
      <c r="F37" s="298">
        <f>'- 55 -'!C37</f>
        <v>11734286</v>
      </c>
      <c r="G37" s="419">
        <f t="shared" si="1"/>
        <v>24.64879319118366</v>
      </c>
    </row>
    <row r="38" spans="1:7" ht="13.5" customHeight="1">
      <c r="A38" s="424" t="s">
        <v>365</v>
      </c>
      <c r="B38" s="299">
        <v>759322610</v>
      </c>
      <c r="C38" s="299">
        <v>4864190</v>
      </c>
      <c r="D38" s="299">
        <v>160269240</v>
      </c>
      <c r="E38" s="299">
        <f t="shared" si="0"/>
        <v>924456040</v>
      </c>
      <c r="F38" s="299">
        <f>'- 55 -'!C38</f>
        <v>26998781</v>
      </c>
      <c r="G38" s="420">
        <f t="shared" si="1"/>
        <v>29.20504581267055</v>
      </c>
    </row>
    <row r="39" spans="1:7" ht="13.5" customHeight="1">
      <c r="A39" s="423" t="s">
        <v>366</v>
      </c>
      <c r="B39" s="298">
        <v>89814560</v>
      </c>
      <c r="C39" s="298">
        <v>150981110</v>
      </c>
      <c r="D39" s="298">
        <v>80000590</v>
      </c>
      <c r="E39" s="298">
        <f t="shared" si="0"/>
        <v>320796260</v>
      </c>
      <c r="F39" s="298">
        <f>'- 55 -'!C39</f>
        <v>6621664</v>
      </c>
      <c r="G39" s="419">
        <f t="shared" si="1"/>
        <v>20.641337900884505</v>
      </c>
    </row>
    <row r="40" spans="1:7" ht="13.5" customHeight="1">
      <c r="A40" s="424" t="s">
        <v>367</v>
      </c>
      <c r="B40" s="299">
        <v>909010600</v>
      </c>
      <c r="C40" s="299">
        <v>5540350</v>
      </c>
      <c r="D40" s="299">
        <v>648955670</v>
      </c>
      <c r="E40" s="299">
        <f t="shared" si="0"/>
        <v>1563506620</v>
      </c>
      <c r="F40" s="299">
        <f>'- 55 -'!C40</f>
        <v>33396885</v>
      </c>
      <c r="G40" s="420">
        <f t="shared" si="1"/>
        <v>21.360245343892434</v>
      </c>
    </row>
    <row r="41" spans="1:7" ht="13.5" customHeight="1">
      <c r="A41" s="423" t="s">
        <v>368</v>
      </c>
      <c r="B41" s="298">
        <v>497744680</v>
      </c>
      <c r="C41" s="298">
        <v>90588610</v>
      </c>
      <c r="D41" s="298">
        <v>144741890</v>
      </c>
      <c r="E41" s="298">
        <f t="shared" si="0"/>
        <v>733075180</v>
      </c>
      <c r="F41" s="298">
        <f>'- 55 -'!C41</f>
        <v>18046326</v>
      </c>
      <c r="G41" s="419">
        <f t="shared" si="1"/>
        <v>24.617292321914377</v>
      </c>
    </row>
    <row r="42" spans="1:7" ht="13.5" customHeight="1">
      <c r="A42" s="424" t="s">
        <v>369</v>
      </c>
      <c r="B42" s="299">
        <v>98205450</v>
      </c>
      <c r="C42" s="299">
        <v>57675160</v>
      </c>
      <c r="D42" s="299">
        <v>49164170</v>
      </c>
      <c r="E42" s="299">
        <f t="shared" si="0"/>
        <v>205044780</v>
      </c>
      <c r="F42" s="299">
        <f>'- 55 -'!C42</f>
        <v>4965560</v>
      </c>
      <c r="G42" s="420">
        <f t="shared" si="1"/>
        <v>24.2169539746391</v>
      </c>
    </row>
    <row r="43" spans="1:7" ht="13.5" customHeight="1">
      <c r="A43" s="423" t="s">
        <v>370</v>
      </c>
      <c r="B43" s="298">
        <v>71577300</v>
      </c>
      <c r="C43" s="298">
        <v>76699350</v>
      </c>
      <c r="D43" s="298">
        <v>33318500</v>
      </c>
      <c r="E43" s="298">
        <f t="shared" si="0"/>
        <v>181595150</v>
      </c>
      <c r="F43" s="298">
        <f>'- 55 -'!C43</f>
        <v>3759513</v>
      </c>
      <c r="G43" s="419">
        <f t="shared" si="1"/>
        <v>20.702717005382578</v>
      </c>
    </row>
    <row r="44" spans="1:7" ht="13.5" customHeight="1">
      <c r="A44" s="424" t="s">
        <v>371</v>
      </c>
      <c r="B44" s="299">
        <v>39753280</v>
      </c>
      <c r="C44" s="299">
        <v>41942960</v>
      </c>
      <c r="D44" s="299">
        <v>9513860</v>
      </c>
      <c r="E44" s="299">
        <f t="shared" si="0"/>
        <v>91210100</v>
      </c>
      <c r="F44" s="299">
        <f>'- 55 -'!C44</f>
        <v>2104217</v>
      </c>
      <c r="G44" s="420">
        <f t="shared" si="1"/>
        <v>23.069999923254112</v>
      </c>
    </row>
    <row r="45" spans="1:7" ht="13.5" customHeight="1">
      <c r="A45" s="423" t="s">
        <v>372</v>
      </c>
      <c r="B45" s="298">
        <v>106995660</v>
      </c>
      <c r="C45" s="298">
        <v>23020330</v>
      </c>
      <c r="D45" s="298">
        <v>42809650</v>
      </c>
      <c r="E45" s="298">
        <f t="shared" si="0"/>
        <v>172825640</v>
      </c>
      <c r="F45" s="298">
        <f>'- 55 -'!C45</f>
        <v>3691887</v>
      </c>
      <c r="G45" s="419">
        <f t="shared" si="1"/>
        <v>21.361917132203303</v>
      </c>
    </row>
    <row r="46" spans="1:7" ht="13.5" customHeight="1">
      <c r="A46" s="424" t="s">
        <v>373</v>
      </c>
      <c r="B46" s="299">
        <v>1964891610</v>
      </c>
      <c r="C46" s="299">
        <v>978860</v>
      </c>
      <c r="D46" s="299">
        <v>1986581580</v>
      </c>
      <c r="E46" s="299">
        <f t="shared" si="0"/>
        <v>3952452050</v>
      </c>
      <c r="F46" s="299">
        <f>'- 55 -'!C46</f>
        <v>117828292</v>
      </c>
      <c r="G46" s="420">
        <f t="shared" si="1"/>
        <v>29.81144122924907</v>
      </c>
    </row>
    <row r="47" spans="1:7" ht="13.5" customHeight="1">
      <c r="A47" s="423" t="s">
        <v>377</v>
      </c>
      <c r="B47" s="298"/>
      <c r="C47" s="298"/>
      <c r="D47" s="298"/>
      <c r="E47" s="298"/>
      <c r="F47" s="298"/>
      <c r="G47" s="419"/>
    </row>
    <row r="48" spans="1:7" ht="4.5" customHeight="1">
      <c r="A48" s="425"/>
      <c r="B48" s="414"/>
      <c r="C48" s="414"/>
      <c r="D48" s="414"/>
      <c r="E48" s="414"/>
      <c r="F48" s="414"/>
      <c r="G48" s="421"/>
    </row>
    <row r="49" spans="1:7" ht="13.5" customHeight="1">
      <c r="A49" s="426" t="s">
        <v>385</v>
      </c>
      <c r="B49" s="301">
        <f>SUM(B11:B47)</f>
        <v>13818771490</v>
      </c>
      <c r="C49" s="301">
        <f>SUM(C11:C47)</f>
        <v>2213953390</v>
      </c>
      <c r="D49" s="301">
        <f>SUM(D11:D47)</f>
        <v>6745564130</v>
      </c>
      <c r="E49" s="301">
        <f>SUM(E11:E47)</f>
        <v>22778289010</v>
      </c>
      <c r="F49" s="301">
        <f>SUM(F11:F47)</f>
        <v>557814282.9154315</v>
      </c>
      <c r="G49" s="422">
        <f>F49/E49*1000</f>
        <v>24.488857906339803</v>
      </c>
    </row>
    <row r="50" spans="1:7" ht="4.5" customHeight="1">
      <c r="A50" s="425"/>
      <c r="B50" s="414"/>
      <c r="C50" s="414"/>
      <c r="D50" s="414"/>
      <c r="E50" s="414"/>
      <c r="F50" s="414"/>
      <c r="G50" s="414"/>
    </row>
    <row r="51" spans="1:7" ht="13.5" customHeight="1">
      <c r="A51" s="424" t="s">
        <v>383</v>
      </c>
      <c r="B51" s="415">
        <v>17823020</v>
      </c>
      <c r="C51" s="415">
        <v>191910</v>
      </c>
      <c r="D51" s="415">
        <v>1319610</v>
      </c>
      <c r="E51" s="415">
        <f>SUM(B51:D51)</f>
        <v>19334540</v>
      </c>
      <c r="F51" s="414"/>
      <c r="G51" s="414"/>
    </row>
    <row r="52" spans="1:7" ht="13.5" customHeight="1">
      <c r="A52" s="423" t="s">
        <v>384</v>
      </c>
      <c r="B52" s="417">
        <v>7264970</v>
      </c>
      <c r="C52" s="417">
        <v>7603430</v>
      </c>
      <c r="D52" s="417">
        <v>26699480</v>
      </c>
      <c r="E52" s="417">
        <f>SUM(B52:D52)</f>
        <v>41567880</v>
      </c>
      <c r="F52" s="414"/>
      <c r="G52" s="410"/>
    </row>
    <row r="53" spans="1:7" ht="4.5" customHeight="1">
      <c r="A53" s="427"/>
      <c r="B53" s="300"/>
      <c r="C53" s="300"/>
      <c r="D53" s="300"/>
      <c r="E53" s="300"/>
      <c r="F53" s="414"/>
      <c r="G53" s="414"/>
    </row>
    <row r="54" spans="1:7" ht="13.5" customHeight="1">
      <c r="A54" s="426" t="s">
        <v>374</v>
      </c>
      <c r="B54" s="301">
        <f>SUM(B49,B51:B52)</f>
        <v>13843859480</v>
      </c>
      <c r="C54" s="301">
        <f>SUM(C49,C51:C52)</f>
        <v>2221748730</v>
      </c>
      <c r="D54" s="301">
        <f>SUM(D49,D51:D52)</f>
        <v>6773583220</v>
      </c>
      <c r="E54" s="301">
        <f>SUM(E49,E51:E52)</f>
        <v>22839191430</v>
      </c>
      <c r="F54" s="300"/>
      <c r="G54" s="418"/>
    </row>
    <row r="55" spans="1:7" ht="30" customHeight="1">
      <c r="A55" s="348"/>
      <c r="B55" s="305"/>
      <c r="C55" s="305"/>
      <c r="D55" s="305"/>
      <c r="E55" s="305"/>
      <c r="F55" s="305"/>
      <c r="G55" s="305"/>
    </row>
    <row r="56" spans="1:8" ht="14.25" customHeight="1">
      <c r="A56" s="9" t="s">
        <v>524</v>
      </c>
      <c r="B56" s="97"/>
      <c r="C56" s="97"/>
      <c r="D56" s="97"/>
      <c r="E56" s="97"/>
      <c r="F56" s="97"/>
      <c r="G56" s="97"/>
      <c r="H56" s="98"/>
    </row>
    <row r="57" spans="1:8" ht="14.25" customHeight="1">
      <c r="A57" s="198" t="s">
        <v>526</v>
      </c>
      <c r="B57" s="97"/>
      <c r="C57" s="97"/>
      <c r="D57" s="97"/>
      <c r="E57" s="97"/>
      <c r="F57" s="97"/>
      <c r="G57" s="97"/>
      <c r="H57" s="98"/>
    </row>
    <row r="58" spans="1:8" ht="14.25" customHeight="1">
      <c r="A58" s="528" t="s">
        <v>525</v>
      </c>
      <c r="B58" s="97"/>
      <c r="C58" s="97"/>
      <c r="D58" s="97"/>
      <c r="E58" s="97"/>
      <c r="F58" s="97"/>
      <c r="G58" s="97"/>
      <c r="H58" s="98"/>
    </row>
    <row r="59" ht="14.25" customHeight="1"/>
    <row r="60" ht="14.25"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Roman,Bold"&amp;11&amp;A</oddHeader>
  </headerFooter>
</worksheet>
</file>

<file path=xl/worksheets/sheet45.xml><?xml version="1.0" encoding="utf-8"?>
<worksheet xmlns="http://schemas.openxmlformats.org/spreadsheetml/2006/main" xmlns:r="http://schemas.openxmlformats.org/officeDocument/2006/relationships">
  <sheetPr>
    <pageSetUpPr fitToPage="1"/>
  </sheetPr>
  <dimension ref="A1:G39"/>
  <sheetViews>
    <sheetView showGridLines="0" showZeros="0" workbookViewId="0" topLeftCell="A1">
      <selection activeCell="A1" sqref="A1"/>
    </sheetView>
  </sheetViews>
  <sheetFormatPr defaultColWidth="15.83203125" defaultRowHeight="12"/>
  <cols>
    <col min="1" max="1" width="35.83203125" style="66" customWidth="1"/>
    <col min="2" max="2" width="17.83203125" style="66" customWidth="1"/>
    <col min="3" max="3" width="15.83203125" style="66" customWidth="1"/>
    <col min="4" max="5" width="16.83203125" style="66" customWidth="1"/>
    <col min="6" max="6" width="14.83203125" style="66" customWidth="1"/>
    <col min="7" max="7" width="15.83203125" style="66" customWidth="1"/>
    <col min="8" max="16384" width="15.83203125" style="66" customWidth="1"/>
  </cols>
  <sheetData>
    <row r="1" ht="6.75" customHeight="1">
      <c r="A1" s="64"/>
    </row>
    <row r="2" spans="1:7" ht="15.75" customHeight="1">
      <c r="A2" s="525" t="s">
        <v>425</v>
      </c>
      <c r="B2" s="355"/>
      <c r="C2" s="355"/>
      <c r="D2" s="355"/>
      <c r="E2" s="355"/>
      <c r="F2" s="355"/>
      <c r="G2" s="355"/>
    </row>
    <row r="3" spans="1:7" ht="15.75" customHeight="1">
      <c r="A3" s="526" t="s">
        <v>568</v>
      </c>
      <c r="B3" s="340"/>
      <c r="C3" s="340"/>
      <c r="D3" s="340"/>
      <c r="E3" s="362"/>
      <c r="F3" s="362"/>
      <c r="G3" s="340"/>
    </row>
    <row r="4" spans="1:7" ht="39.75" customHeight="1">
      <c r="A4"/>
      <c r="B4" s="114"/>
      <c r="C4" s="114"/>
      <c r="D4" s="114"/>
      <c r="E4" s="123"/>
      <c r="F4" s="123"/>
      <c r="G4" s="123"/>
    </row>
    <row r="5" spans="2:7" ht="39.75" customHeight="1">
      <c r="B5" s="42"/>
      <c r="C5" s="114"/>
      <c r="D5" s="114"/>
      <c r="E5" s="114"/>
      <c r="F5" s="114"/>
      <c r="G5" s="114"/>
    </row>
    <row r="6" spans="2:7" ht="15.75" customHeight="1">
      <c r="B6" s="124" t="s">
        <v>144</v>
      </c>
      <c r="C6" s="125"/>
      <c r="D6" s="125"/>
      <c r="E6" s="126"/>
      <c r="F6" s="114"/>
      <c r="G6" s="114"/>
    </row>
    <row r="7" spans="2:7" ht="15.75" customHeight="1">
      <c r="B7" s="127" t="s">
        <v>157</v>
      </c>
      <c r="C7" s="127" t="s">
        <v>158</v>
      </c>
      <c r="D7" s="128"/>
      <c r="E7" s="115"/>
      <c r="F7" s="129"/>
      <c r="G7" s="115" t="s">
        <v>159</v>
      </c>
    </row>
    <row r="8" spans="1:7" ht="15.75" customHeight="1">
      <c r="A8" s="432" t="s">
        <v>416</v>
      </c>
      <c r="B8" s="130" t="s">
        <v>183</v>
      </c>
      <c r="C8" s="130" t="s">
        <v>184</v>
      </c>
      <c r="D8" s="131" t="s">
        <v>21</v>
      </c>
      <c r="E8" s="132"/>
      <c r="F8" s="117" t="s">
        <v>159</v>
      </c>
      <c r="G8" s="117" t="s">
        <v>185</v>
      </c>
    </row>
    <row r="9" spans="1:7" ht="15.75" customHeight="1">
      <c r="A9" s="437" t="s">
        <v>427</v>
      </c>
      <c r="B9" s="133" t="s">
        <v>198</v>
      </c>
      <c r="C9" s="133" t="s">
        <v>195</v>
      </c>
      <c r="D9" s="133" t="s">
        <v>199</v>
      </c>
      <c r="E9" s="119" t="s">
        <v>87</v>
      </c>
      <c r="F9" s="119" t="s">
        <v>185</v>
      </c>
      <c r="G9" s="119" t="s">
        <v>426</v>
      </c>
    </row>
    <row r="10" spans="1:7" ht="13.5" customHeight="1">
      <c r="A10" s="398"/>
      <c r="B10" s="120"/>
      <c r="C10" s="134"/>
      <c r="D10" s="120"/>
      <c r="E10" s="120"/>
      <c r="F10" s="134"/>
      <c r="G10" s="134"/>
    </row>
    <row r="11" spans="1:7" ht="13.5" customHeight="1">
      <c r="A11" s="435" t="s">
        <v>417</v>
      </c>
      <c r="B11" s="299"/>
      <c r="C11" s="299"/>
      <c r="D11" s="299"/>
      <c r="E11" s="299">
        <f aca="true" t="shared" si="0" ref="E11:E22">SUM(B11:D11)</f>
        <v>0</v>
      </c>
      <c r="F11" s="299"/>
      <c r="G11" s="420"/>
    </row>
    <row r="12" spans="1:7" ht="13.5" customHeight="1">
      <c r="A12" s="433" t="s">
        <v>410</v>
      </c>
      <c r="B12" s="299">
        <v>7051910</v>
      </c>
      <c r="C12" s="299">
        <v>2150</v>
      </c>
      <c r="D12" s="299">
        <v>13465630</v>
      </c>
      <c r="E12" s="299">
        <f t="shared" si="0"/>
        <v>20519690</v>
      </c>
      <c r="F12" s="299">
        <v>469901</v>
      </c>
      <c r="G12" s="420">
        <f aca="true" t="shared" si="1" ref="G12:G27">F12/E12*1000</f>
        <v>22.90000482463429</v>
      </c>
    </row>
    <row r="13" spans="1:7" ht="13.5" customHeight="1">
      <c r="A13" s="436" t="s">
        <v>468</v>
      </c>
      <c r="B13" s="298">
        <v>8075510</v>
      </c>
      <c r="C13" s="298">
        <v>5967710</v>
      </c>
      <c r="D13" s="298">
        <v>400630</v>
      </c>
      <c r="E13" s="298">
        <f t="shared" si="0"/>
        <v>14443850</v>
      </c>
      <c r="F13" s="298">
        <v>333652</v>
      </c>
      <c r="G13" s="419">
        <f t="shared" si="1"/>
        <v>23.09993526656674</v>
      </c>
    </row>
    <row r="14" spans="1:7" ht="13.5" customHeight="1">
      <c r="A14" s="433" t="s">
        <v>411</v>
      </c>
      <c r="B14" s="299">
        <v>35327170</v>
      </c>
      <c r="C14" s="299">
        <v>5805460</v>
      </c>
      <c r="D14" s="299">
        <v>22491560</v>
      </c>
      <c r="E14" s="299">
        <f t="shared" si="0"/>
        <v>63624190</v>
      </c>
      <c r="F14" s="299">
        <v>1482444</v>
      </c>
      <c r="G14" s="420">
        <f t="shared" si="1"/>
        <v>23.30000586255008</v>
      </c>
    </row>
    <row r="15" spans="1:7" ht="13.5" customHeight="1">
      <c r="A15" s="436" t="s">
        <v>412</v>
      </c>
      <c r="B15" s="298">
        <v>9193640</v>
      </c>
      <c r="C15" s="298">
        <v>1170</v>
      </c>
      <c r="D15" s="298">
        <v>2355350</v>
      </c>
      <c r="E15" s="298">
        <f t="shared" si="0"/>
        <v>11550160</v>
      </c>
      <c r="F15" s="298">
        <v>282979</v>
      </c>
      <c r="G15" s="419">
        <f t="shared" si="1"/>
        <v>24.500006926310977</v>
      </c>
    </row>
    <row r="16" spans="1:7" ht="13.5" customHeight="1">
      <c r="A16" s="433" t="s">
        <v>413</v>
      </c>
      <c r="B16" s="299">
        <v>1135380</v>
      </c>
      <c r="C16" s="299">
        <v>0</v>
      </c>
      <c r="D16" s="299">
        <v>1256250</v>
      </c>
      <c r="E16" s="299">
        <f t="shared" si="0"/>
        <v>2391630</v>
      </c>
      <c r="F16" s="299">
        <v>70673</v>
      </c>
      <c r="G16" s="420">
        <f t="shared" si="1"/>
        <v>29.550139444646536</v>
      </c>
    </row>
    <row r="17" spans="1:7" ht="13.5" customHeight="1">
      <c r="A17" s="436" t="s">
        <v>414</v>
      </c>
      <c r="B17" s="298">
        <v>6053500</v>
      </c>
      <c r="C17" s="298">
        <v>2860</v>
      </c>
      <c r="D17" s="298">
        <v>2354990</v>
      </c>
      <c r="E17" s="298">
        <f t="shared" si="0"/>
        <v>8411350</v>
      </c>
      <c r="F17" s="298">
        <v>227948</v>
      </c>
      <c r="G17" s="419">
        <f t="shared" si="1"/>
        <v>27.10004933809674</v>
      </c>
    </row>
    <row r="18" spans="1:7" ht="13.5" customHeight="1">
      <c r="A18" s="435" t="s">
        <v>415</v>
      </c>
      <c r="B18" s="438">
        <f>SUM(B12:B17)</f>
        <v>66837110</v>
      </c>
      <c r="C18" s="438">
        <f>SUM(C12:C17)</f>
        <v>11779350</v>
      </c>
      <c r="D18" s="438">
        <f>SUM(D12:D17)</f>
        <v>42324410</v>
      </c>
      <c r="E18" s="438">
        <f>SUM(E12:E17)</f>
        <v>120940870</v>
      </c>
      <c r="F18" s="438">
        <f>SUM(F12:F17)</f>
        <v>2867597</v>
      </c>
      <c r="G18" s="420"/>
    </row>
    <row r="19" spans="1:7" ht="13.5" customHeight="1">
      <c r="A19"/>
      <c r="B19"/>
      <c r="C19"/>
      <c r="D19"/>
      <c r="E19"/>
      <c r="F19"/>
      <c r="G19"/>
    </row>
    <row r="20" spans="1:7" ht="13.5" customHeight="1">
      <c r="A20" s="434" t="s">
        <v>423</v>
      </c>
      <c r="B20" s="299"/>
      <c r="C20" s="299"/>
      <c r="D20" s="299"/>
      <c r="E20" s="299"/>
      <c r="F20" s="299"/>
      <c r="G20" s="420"/>
    </row>
    <row r="21" spans="1:7" ht="13.5" customHeight="1">
      <c r="A21" s="433" t="s">
        <v>418</v>
      </c>
      <c r="B21" s="299">
        <v>88342940</v>
      </c>
      <c r="C21" s="299">
        <v>120926340</v>
      </c>
      <c r="D21" s="299">
        <v>30724540</v>
      </c>
      <c r="E21" s="299">
        <f t="shared" si="0"/>
        <v>239993820</v>
      </c>
      <c r="F21" s="299">
        <v>4574156</v>
      </c>
      <c r="G21" s="420">
        <f t="shared" si="1"/>
        <v>19.05947411479179</v>
      </c>
    </row>
    <row r="22" spans="1:7" ht="13.5" customHeight="1">
      <c r="A22" s="436" t="s">
        <v>419</v>
      </c>
      <c r="B22" s="298">
        <v>78768020</v>
      </c>
      <c r="C22" s="298">
        <v>54515290</v>
      </c>
      <c r="D22" s="298">
        <v>33355620</v>
      </c>
      <c r="E22" s="298">
        <f t="shared" si="0"/>
        <v>166638930</v>
      </c>
      <c r="F22" s="298">
        <v>3622063</v>
      </c>
      <c r="G22" s="419">
        <f t="shared" si="1"/>
        <v>21.735995304338548</v>
      </c>
    </row>
    <row r="23" spans="1:7" ht="13.5" customHeight="1">
      <c r="A23" s="435" t="s">
        <v>420</v>
      </c>
      <c r="B23" s="438">
        <f>B21+B22</f>
        <v>167110960</v>
      </c>
      <c r="C23" s="438">
        <f>C21+C22</f>
        <v>175441630</v>
      </c>
      <c r="D23" s="438">
        <f>D21+D22</f>
        <v>64080160</v>
      </c>
      <c r="E23" s="438">
        <f>E21+E22</f>
        <v>406632750</v>
      </c>
      <c r="F23" s="438">
        <f>F21+F22</f>
        <v>8196219</v>
      </c>
      <c r="G23" s="420"/>
    </row>
    <row r="24" spans="1:7" ht="13.5" customHeight="1">
      <c r="A24"/>
      <c r="B24"/>
      <c r="C24"/>
      <c r="D24"/>
      <c r="E24"/>
      <c r="F24"/>
      <c r="G24"/>
    </row>
    <row r="25" spans="1:7" ht="13.5" customHeight="1">
      <c r="A25" s="435" t="s">
        <v>424</v>
      </c>
      <c r="B25" s="299"/>
      <c r="C25" s="299"/>
      <c r="D25" s="299"/>
      <c r="E25" s="299"/>
      <c r="F25" s="299"/>
      <c r="G25" s="420"/>
    </row>
    <row r="26" spans="1:7" ht="13.5" customHeight="1">
      <c r="A26" s="433" t="s">
        <v>421</v>
      </c>
      <c r="B26" s="299">
        <v>101190460</v>
      </c>
      <c r="C26" s="299">
        <v>99446890</v>
      </c>
      <c r="D26" s="299">
        <v>73659050</v>
      </c>
      <c r="E26" s="299">
        <f>SUM(B26:D26)</f>
        <v>274296400</v>
      </c>
      <c r="F26" s="299">
        <v>6253155.925553448</v>
      </c>
      <c r="G26" s="420">
        <f t="shared" si="1"/>
        <v>22.797076175820926</v>
      </c>
    </row>
    <row r="27" spans="1:7" ht="13.5" customHeight="1">
      <c r="A27" s="436" t="s">
        <v>469</v>
      </c>
      <c r="B27" s="298">
        <v>50435960</v>
      </c>
      <c r="C27" s="298">
        <v>47700090</v>
      </c>
      <c r="D27" s="298">
        <v>27638260</v>
      </c>
      <c r="E27" s="298">
        <f>SUM(B27:D27)</f>
        <v>125774310</v>
      </c>
      <c r="F27" s="298">
        <v>2703319.3498780997</v>
      </c>
      <c r="G27" s="419">
        <f t="shared" si="1"/>
        <v>21.493414274171727</v>
      </c>
    </row>
    <row r="28" spans="1:7" ht="13.5" customHeight="1">
      <c r="A28" s="435" t="s">
        <v>422</v>
      </c>
      <c r="B28" s="438">
        <f>B26+B27</f>
        <v>151626420</v>
      </c>
      <c r="C28" s="438">
        <f>C26+C27</f>
        <v>147146980</v>
      </c>
      <c r="D28" s="438">
        <f>D26+D27</f>
        <v>101297310</v>
      </c>
      <c r="E28" s="438">
        <f>E26+E27</f>
        <v>400070710</v>
      </c>
      <c r="F28" s="438">
        <f>F26+F27</f>
        <v>8956475.275431547</v>
      </c>
      <c r="G28" s="420"/>
    </row>
    <row r="29" ht="30" customHeight="1"/>
    <row r="30" ht="12" customHeight="1"/>
    <row r="31" spans="1:7" ht="12" customHeight="1">
      <c r="A31" s="269"/>
      <c r="B31" s="97"/>
      <c r="C31" s="97"/>
      <c r="D31" s="97"/>
      <c r="E31" s="97"/>
      <c r="F31" s="97"/>
      <c r="G31" s="97"/>
    </row>
    <row r="32" spans="1:7" ht="12" customHeight="1">
      <c r="A32" s="269"/>
      <c r="B32" s="97"/>
      <c r="C32" s="97"/>
      <c r="D32" s="97"/>
      <c r="E32" s="97"/>
      <c r="F32" s="97"/>
      <c r="G32" s="97"/>
    </row>
    <row r="35" spans="1:7" ht="12.75">
      <c r="A35" s="348"/>
      <c r="B35" s="305"/>
      <c r="C35" s="305"/>
      <c r="D35" s="305"/>
      <c r="E35" s="305"/>
      <c r="F35" s="305"/>
      <c r="G35" s="305"/>
    </row>
    <row r="36" ht="14.25" customHeight="1">
      <c r="A36" s="198" t="s">
        <v>547</v>
      </c>
    </row>
    <row r="37" ht="14.25" customHeight="1">
      <c r="A37" s="541" t="s">
        <v>548</v>
      </c>
    </row>
    <row r="38" spans="1:7" ht="12.75">
      <c r="A38" s="222"/>
      <c r="B38" s="97"/>
      <c r="C38" s="97"/>
      <c r="D38" s="97"/>
      <c r="E38" s="97"/>
      <c r="F38" s="97"/>
      <c r="G38" s="97"/>
    </row>
    <row r="39" ht="12.75">
      <c r="A39" s="222"/>
    </row>
  </sheetData>
  <printOptions horizontalCentered="1"/>
  <pageMargins left="0.5" right="0.5" top="0.6" bottom="0" header="0.3" footer="0"/>
  <pageSetup fitToHeight="1" fitToWidth="1" horizontalDpi="300" verticalDpi="300" orientation="portrait" scale="88" r:id="rId1"/>
  <headerFooter alignWithMargins="0">
    <oddHeader>&amp;C&amp;"Times New Roman,Bold"&amp;11&amp;A</oddHeader>
  </headerFooter>
</worksheet>
</file>

<file path=xl/worksheets/sheet46.xml><?xml version="1.0" encoding="utf-8"?>
<worksheet xmlns="http://schemas.openxmlformats.org/spreadsheetml/2006/main" xmlns:r="http://schemas.openxmlformats.org/officeDocument/2006/relationships">
  <sheetPr codeName="Sheet44">
    <pageSetUpPr fitToPage="1"/>
  </sheetPr>
  <dimension ref="A1:F54"/>
  <sheetViews>
    <sheetView showGridLines="0" showZeros="0" workbookViewId="0" topLeftCell="A1">
      <selection activeCell="A1" sqref="A1"/>
    </sheetView>
  </sheetViews>
  <sheetFormatPr defaultColWidth="15.83203125" defaultRowHeight="12"/>
  <cols>
    <col min="1" max="1" width="36.83203125" style="66" customWidth="1"/>
    <col min="2" max="3" width="21.83203125" style="66" customWidth="1"/>
    <col min="4" max="4" width="23.83203125" style="66" customWidth="1"/>
    <col min="5" max="5" width="3.83203125" style="66" customWidth="1"/>
    <col min="6" max="6" width="27.83203125" style="66" customWidth="1"/>
    <col min="7" max="16384" width="15.83203125" style="66" customWidth="1"/>
  </cols>
  <sheetData>
    <row r="1" ht="6.75" customHeight="1">
      <c r="A1" s="64"/>
    </row>
    <row r="2" spans="1:6" ht="15.75" customHeight="1">
      <c r="A2" s="67"/>
      <c r="B2" s="525" t="s">
        <v>409</v>
      </c>
      <c r="C2" s="350"/>
      <c r="D2" s="350"/>
      <c r="E2" s="351"/>
      <c r="F2" s="351"/>
    </row>
    <row r="3" spans="1:6" ht="15.75" customHeight="1">
      <c r="A3" s="69"/>
      <c r="B3" s="526" t="s">
        <v>568</v>
      </c>
      <c r="C3" s="112"/>
      <c r="D3" s="112"/>
      <c r="E3" s="251"/>
      <c r="F3" s="251"/>
    </row>
    <row r="4" spans="2:6" ht="15.75" customHeight="1">
      <c r="B4" s="114"/>
      <c r="C4" s="114"/>
      <c r="D4" s="114"/>
      <c r="E4" s="114"/>
      <c r="F4" s="114"/>
    </row>
    <row r="5" spans="2:6" ht="15.75" customHeight="1">
      <c r="B5" s="42"/>
      <c r="C5" s="114"/>
      <c r="D5" s="114"/>
      <c r="E5" s="114"/>
      <c r="F5" s="114"/>
    </row>
    <row r="6" spans="2:6" ht="15.75" customHeight="1">
      <c r="B6" s="114"/>
      <c r="C6" s="114"/>
      <c r="D6" s="114"/>
      <c r="E6" s="114"/>
      <c r="F6" s="114"/>
    </row>
    <row r="7" spans="2:6" ht="15.75" customHeight="1">
      <c r="B7" s="115" t="s">
        <v>115</v>
      </c>
      <c r="C7" s="116"/>
      <c r="D7" s="116"/>
      <c r="E7" s="114"/>
      <c r="F7" s="116" t="s">
        <v>160</v>
      </c>
    </row>
    <row r="8" spans="1:6" ht="15.75" customHeight="1">
      <c r="A8" s="396"/>
      <c r="B8" s="141" t="s">
        <v>187</v>
      </c>
      <c r="C8" s="118"/>
      <c r="D8" s="118"/>
      <c r="E8" s="114"/>
      <c r="F8" s="117" t="s">
        <v>93</v>
      </c>
    </row>
    <row r="9" spans="1:6" ht="15.75" customHeight="1">
      <c r="A9" s="397" t="s">
        <v>118</v>
      </c>
      <c r="B9" s="55" t="s">
        <v>185</v>
      </c>
      <c r="C9" s="119" t="s">
        <v>200</v>
      </c>
      <c r="D9" s="119" t="s">
        <v>87</v>
      </c>
      <c r="E9" s="114"/>
      <c r="F9" s="119" t="s">
        <v>289</v>
      </c>
    </row>
    <row r="10" spans="1:6" ht="4.5" customHeight="1">
      <c r="A10" s="398"/>
      <c r="B10" s="120"/>
      <c r="C10" s="120"/>
      <c r="D10" s="120"/>
      <c r="E10" s="2"/>
      <c r="F10" s="120"/>
    </row>
    <row r="11" spans="1:6" ht="13.5" customHeight="1">
      <c r="A11" s="423" t="s">
        <v>339</v>
      </c>
      <c r="B11" s="298">
        <f>'- 50 -'!G11</f>
        <v>1647927.6114</v>
      </c>
      <c r="C11" s="298">
        <v>4541032</v>
      </c>
      <c r="D11" s="298">
        <f aca="true" t="shared" si="0" ref="D11:D46">SUM(B11,C11)</f>
        <v>6188959.6114</v>
      </c>
      <c r="F11" s="298">
        <v>159957</v>
      </c>
    </row>
    <row r="12" spans="1:6" ht="13.5" customHeight="1">
      <c r="A12" s="424" t="s">
        <v>340</v>
      </c>
      <c r="B12" s="299">
        <f>'- 50 -'!G12</f>
        <v>1829721.7356000002</v>
      </c>
      <c r="C12" s="299">
        <v>7514045</v>
      </c>
      <c r="D12" s="299">
        <f t="shared" si="0"/>
        <v>9343766.7356</v>
      </c>
      <c r="F12" s="299">
        <v>138114</v>
      </c>
    </row>
    <row r="13" spans="1:6" ht="13.5" customHeight="1">
      <c r="A13" s="423" t="s">
        <v>341</v>
      </c>
      <c r="B13" s="298">
        <f>'- 50 -'!G13</f>
        <v>9384156.1872</v>
      </c>
      <c r="C13" s="298">
        <v>19423200</v>
      </c>
      <c r="D13" s="298">
        <f t="shared" si="0"/>
        <v>28807356.187200002</v>
      </c>
      <c r="F13" s="298">
        <v>150372</v>
      </c>
    </row>
    <row r="14" spans="1:6" ht="13.5" customHeight="1">
      <c r="A14" s="424" t="s">
        <v>378</v>
      </c>
      <c r="B14" s="299">
        <f>'- 50 -'!G14</f>
        <v>0</v>
      </c>
      <c r="C14" s="299">
        <v>0</v>
      </c>
      <c r="D14" s="299">
        <f t="shared" si="0"/>
        <v>0</v>
      </c>
      <c r="F14" s="299">
        <v>126037</v>
      </c>
    </row>
    <row r="15" spans="1:6" ht="13.5" customHeight="1">
      <c r="A15" s="423" t="s">
        <v>342</v>
      </c>
      <c r="B15" s="298">
        <f>'- 50 -'!G15</f>
        <v>2155440.3414000003</v>
      </c>
      <c r="C15" s="298">
        <v>6070179</v>
      </c>
      <c r="D15" s="298">
        <f t="shared" si="0"/>
        <v>8225619.3414</v>
      </c>
      <c r="F15" s="298">
        <v>206758</v>
      </c>
    </row>
    <row r="16" spans="1:6" ht="13.5" customHeight="1">
      <c r="A16" s="424" t="s">
        <v>343</v>
      </c>
      <c r="B16" s="299">
        <f>'- 50 -'!G16</f>
        <v>601972.53</v>
      </c>
      <c r="C16" s="299">
        <v>3234500</v>
      </c>
      <c r="D16" s="299">
        <f t="shared" si="0"/>
        <v>3836472.5300000003</v>
      </c>
      <c r="F16" s="299">
        <v>86430</v>
      </c>
    </row>
    <row r="17" spans="1:6" ht="13.5" customHeight="1">
      <c r="A17" s="423" t="s">
        <v>344</v>
      </c>
      <c r="B17" s="298">
        <f>'- 50 -'!G17</f>
        <v>2145074.7288</v>
      </c>
      <c r="C17" s="298">
        <v>5183317</v>
      </c>
      <c r="D17" s="298">
        <f t="shared" si="0"/>
        <v>7328391.728800001</v>
      </c>
      <c r="F17" s="298">
        <v>175452</v>
      </c>
    </row>
    <row r="18" spans="1:6" ht="13.5" customHeight="1">
      <c r="A18" s="424" t="s">
        <v>345</v>
      </c>
      <c r="B18" s="299">
        <f>'- 50 -'!G18</f>
        <v>1003129.9866</v>
      </c>
      <c r="C18" s="299">
        <v>2867597</v>
      </c>
      <c r="D18" s="299">
        <f t="shared" si="0"/>
        <v>3870726.9866</v>
      </c>
      <c r="F18" s="299">
        <v>38702</v>
      </c>
    </row>
    <row r="19" spans="1:6" ht="13.5" customHeight="1">
      <c r="A19" s="423" t="s">
        <v>346</v>
      </c>
      <c r="B19" s="298">
        <f>'- 50 -'!G19</f>
        <v>2182412.5734</v>
      </c>
      <c r="C19" s="298">
        <v>6263500</v>
      </c>
      <c r="D19" s="298">
        <f t="shared" si="0"/>
        <v>8445912.5734</v>
      </c>
      <c r="F19" s="298">
        <v>109808</v>
      </c>
    </row>
    <row r="20" spans="1:6" ht="13.5" customHeight="1">
      <c r="A20" s="424" t="s">
        <v>347</v>
      </c>
      <c r="B20" s="299">
        <f>'- 50 -'!G20</f>
        <v>4033114.0926</v>
      </c>
      <c r="C20" s="299">
        <v>10864876</v>
      </c>
      <c r="D20" s="299">
        <f t="shared" si="0"/>
        <v>14897990.0926</v>
      </c>
      <c r="F20" s="299">
        <v>94923</v>
      </c>
    </row>
    <row r="21" spans="1:6" ht="13.5" customHeight="1">
      <c r="A21" s="423" t="s">
        <v>348</v>
      </c>
      <c r="B21" s="298">
        <f>'- 50 -'!G21</f>
        <v>2687717.8536</v>
      </c>
      <c r="C21" s="298">
        <v>9320000</v>
      </c>
      <c r="D21" s="298">
        <f t="shared" si="0"/>
        <v>12007717.8536</v>
      </c>
      <c r="F21" s="298">
        <v>126118</v>
      </c>
    </row>
    <row r="22" spans="1:6" ht="13.5" customHeight="1">
      <c r="A22" s="424" t="s">
        <v>349</v>
      </c>
      <c r="B22" s="299">
        <f>'- 50 -'!G22</f>
        <v>1309185.0582</v>
      </c>
      <c r="C22" s="299">
        <v>3542751</v>
      </c>
      <c r="D22" s="299">
        <f t="shared" si="0"/>
        <v>4851936.0582</v>
      </c>
      <c r="F22" s="299">
        <v>85571</v>
      </c>
    </row>
    <row r="23" spans="1:6" ht="13.5" customHeight="1">
      <c r="A23" s="423" t="s">
        <v>350</v>
      </c>
      <c r="B23" s="298">
        <f>'- 50 -'!G23</f>
        <v>607304.1162</v>
      </c>
      <c r="C23" s="298">
        <v>3046317</v>
      </c>
      <c r="D23" s="298">
        <f t="shared" si="0"/>
        <v>3653621.1162</v>
      </c>
      <c r="F23" s="298">
        <v>104358</v>
      </c>
    </row>
    <row r="24" spans="1:6" ht="13.5" customHeight="1">
      <c r="A24" s="424" t="s">
        <v>351</v>
      </c>
      <c r="B24" s="299">
        <f>'- 50 -'!G24</f>
        <v>4190417.712</v>
      </c>
      <c r="C24" s="299">
        <v>14213851</v>
      </c>
      <c r="D24" s="299">
        <f t="shared" si="0"/>
        <v>18404268.712</v>
      </c>
      <c r="F24" s="299">
        <v>146746</v>
      </c>
    </row>
    <row r="25" spans="1:6" ht="13.5" customHeight="1">
      <c r="A25" s="423" t="s">
        <v>352</v>
      </c>
      <c r="B25" s="298">
        <f>'- 50 -'!G25</f>
        <v>15703566.7104</v>
      </c>
      <c r="C25" s="298">
        <v>54377635</v>
      </c>
      <c r="D25" s="298">
        <f t="shared" si="0"/>
        <v>70081201.7104</v>
      </c>
      <c r="F25" s="298">
        <v>127695</v>
      </c>
    </row>
    <row r="26" spans="1:6" ht="13.5" customHeight="1">
      <c r="A26" s="424" t="s">
        <v>353</v>
      </c>
      <c r="B26" s="299">
        <f>'- 50 -'!G26</f>
        <v>2094985.8804000001</v>
      </c>
      <c r="C26" s="299">
        <v>9178916</v>
      </c>
      <c r="D26" s="299">
        <f t="shared" si="0"/>
        <v>11273901.8804</v>
      </c>
      <c r="F26" s="299">
        <v>126768</v>
      </c>
    </row>
    <row r="27" spans="1:6" ht="13.5" customHeight="1">
      <c r="A27" s="423" t="s">
        <v>354</v>
      </c>
      <c r="B27" s="298">
        <f>'- 50 -'!G27</f>
        <v>1524952.0848</v>
      </c>
      <c r="C27" s="298">
        <v>6493595</v>
      </c>
      <c r="D27" s="298">
        <f t="shared" si="0"/>
        <v>8018547.0848</v>
      </c>
      <c r="F27" s="298">
        <v>72432</v>
      </c>
    </row>
    <row r="28" spans="1:6" ht="13.5" customHeight="1">
      <c r="A28" s="424" t="s">
        <v>355</v>
      </c>
      <c r="B28" s="299">
        <f>'- 50 -'!G28</f>
        <v>2041598.4888</v>
      </c>
      <c r="C28" s="299">
        <v>6442485.64</v>
      </c>
      <c r="D28" s="299">
        <f t="shared" si="0"/>
        <v>8484084.1288</v>
      </c>
      <c r="F28" s="299">
        <v>156497</v>
      </c>
    </row>
    <row r="29" spans="1:6" ht="13.5" customHeight="1">
      <c r="A29" s="423" t="s">
        <v>356</v>
      </c>
      <c r="B29" s="298">
        <f>'- 50 -'!G29</f>
        <v>16555598.991</v>
      </c>
      <c r="C29" s="298">
        <v>57971757</v>
      </c>
      <c r="D29" s="298">
        <f t="shared" si="0"/>
        <v>74527355.991</v>
      </c>
      <c r="F29" s="298">
        <v>170726</v>
      </c>
    </row>
    <row r="30" spans="1:6" ht="13.5" customHeight="1">
      <c r="A30" s="424" t="s">
        <v>357</v>
      </c>
      <c r="B30" s="299">
        <f>'- 50 -'!G30</f>
        <v>984378.6030000001</v>
      </c>
      <c r="C30" s="299">
        <v>3600894</v>
      </c>
      <c r="D30" s="299">
        <f t="shared" si="0"/>
        <v>4585272.603</v>
      </c>
      <c r="F30" s="299">
        <v>130816</v>
      </c>
    </row>
    <row r="31" spans="1:6" ht="13.5" customHeight="1">
      <c r="A31" s="423" t="s">
        <v>358</v>
      </c>
      <c r="B31" s="298">
        <f>'- 50 -'!G31</f>
        <v>3530635.4826</v>
      </c>
      <c r="C31" s="298">
        <v>9367348</v>
      </c>
      <c r="D31" s="298">
        <f t="shared" si="0"/>
        <v>12897983.4826</v>
      </c>
      <c r="F31" s="298">
        <v>143635</v>
      </c>
    </row>
    <row r="32" spans="1:6" ht="13.5" customHeight="1">
      <c r="A32" s="424" t="s">
        <v>359</v>
      </c>
      <c r="B32" s="299">
        <f>'- 50 -'!G32</f>
        <v>1819348.6176</v>
      </c>
      <c r="C32" s="299">
        <v>8196219</v>
      </c>
      <c r="D32" s="299">
        <f t="shared" si="0"/>
        <v>10015567.6176</v>
      </c>
      <c r="F32" s="299">
        <v>164456</v>
      </c>
    </row>
    <row r="33" spans="1:6" ht="13.5" customHeight="1">
      <c r="A33" s="423" t="s">
        <v>360</v>
      </c>
      <c r="B33" s="298">
        <f>'- 50 -'!G33</f>
        <v>1619787.0041999999</v>
      </c>
      <c r="C33" s="298">
        <v>8879088</v>
      </c>
      <c r="D33" s="298">
        <f t="shared" si="0"/>
        <v>10498875.0042</v>
      </c>
      <c r="F33" s="298">
        <v>136545</v>
      </c>
    </row>
    <row r="34" spans="1:6" ht="13.5" customHeight="1">
      <c r="A34" s="424" t="s">
        <v>361</v>
      </c>
      <c r="B34" s="299">
        <f>'- 50 -'!G34</f>
        <v>2362822.0902</v>
      </c>
      <c r="C34" s="299">
        <v>8956475.275431547</v>
      </c>
      <c r="D34" s="299">
        <f t="shared" si="0"/>
        <v>11319297.365631547</v>
      </c>
      <c r="F34" s="299">
        <v>158162</v>
      </c>
    </row>
    <row r="35" spans="1:6" ht="13.5" customHeight="1">
      <c r="A35" s="423" t="s">
        <v>362</v>
      </c>
      <c r="B35" s="298">
        <f>'- 50 -'!G35</f>
        <v>14655448.7376</v>
      </c>
      <c r="C35" s="298">
        <v>52709382</v>
      </c>
      <c r="D35" s="298">
        <f t="shared" si="0"/>
        <v>67364830.7376</v>
      </c>
      <c r="F35" s="298">
        <v>117606</v>
      </c>
    </row>
    <row r="36" spans="1:6" ht="13.5" customHeight="1">
      <c r="A36" s="424" t="s">
        <v>363</v>
      </c>
      <c r="B36" s="299">
        <f>'- 50 -'!G36</f>
        <v>2031643.4478000002</v>
      </c>
      <c r="C36" s="299">
        <v>6407912</v>
      </c>
      <c r="D36" s="299">
        <f t="shared" si="0"/>
        <v>8439555.4478</v>
      </c>
      <c r="F36" s="299">
        <v>150530</v>
      </c>
    </row>
    <row r="37" spans="1:6" ht="13.5" customHeight="1">
      <c r="A37" s="423" t="s">
        <v>364</v>
      </c>
      <c r="B37" s="298">
        <f>'- 50 -'!G37</f>
        <v>2859545.679</v>
      </c>
      <c r="C37" s="298">
        <v>11734286</v>
      </c>
      <c r="D37" s="298">
        <f t="shared" si="0"/>
        <v>14593831.679</v>
      </c>
      <c r="F37" s="298">
        <v>98130</v>
      </c>
    </row>
    <row r="38" spans="1:6" ht="13.5" customHeight="1">
      <c r="A38" s="424" t="s">
        <v>365</v>
      </c>
      <c r="B38" s="299">
        <f>'- 50 -'!G38</f>
        <v>6106953.5616</v>
      </c>
      <c r="C38" s="299">
        <v>26998781</v>
      </c>
      <c r="D38" s="299">
        <f t="shared" si="0"/>
        <v>33105734.5616</v>
      </c>
      <c r="F38" s="299">
        <v>110310</v>
      </c>
    </row>
    <row r="39" spans="1:6" ht="13.5" customHeight="1">
      <c r="A39" s="423" t="s">
        <v>366</v>
      </c>
      <c r="B39" s="298">
        <f>'- 50 -'!G39</f>
        <v>1729564.1286000002</v>
      </c>
      <c r="C39" s="298">
        <v>6621664</v>
      </c>
      <c r="D39" s="298">
        <f t="shared" si="0"/>
        <v>8351228.1286</v>
      </c>
      <c r="F39" s="298">
        <v>175107</v>
      </c>
    </row>
    <row r="40" spans="1:6" ht="13.5" customHeight="1">
      <c r="A40" s="424" t="s">
        <v>367</v>
      </c>
      <c r="B40" s="299">
        <f>'- 50 -'!G40</f>
        <v>14852856.890999999</v>
      </c>
      <c r="C40" s="299">
        <v>33396885</v>
      </c>
      <c r="D40" s="299">
        <f t="shared" si="0"/>
        <v>48249741.891</v>
      </c>
      <c r="F40" s="299">
        <v>179090</v>
      </c>
    </row>
    <row r="41" spans="1:6" ht="13.5" customHeight="1">
      <c r="A41" s="423" t="s">
        <v>368</v>
      </c>
      <c r="B41" s="298">
        <f>'- 50 -'!G41</f>
        <v>4657956.925799999</v>
      </c>
      <c r="C41" s="298">
        <v>18046326</v>
      </c>
      <c r="D41" s="298">
        <f t="shared" si="0"/>
        <v>22704282.9258</v>
      </c>
      <c r="F41" s="298">
        <v>148514</v>
      </c>
    </row>
    <row r="42" spans="1:6" ht="13.5" customHeight="1">
      <c r="A42" s="424" t="s">
        <v>369</v>
      </c>
      <c r="B42" s="299">
        <f>'- 50 -'!G42</f>
        <v>1259025.6570000001</v>
      </c>
      <c r="C42" s="299">
        <v>4965560</v>
      </c>
      <c r="D42" s="299">
        <f t="shared" si="0"/>
        <v>6224585.657</v>
      </c>
      <c r="F42" s="299">
        <v>116815</v>
      </c>
    </row>
    <row r="43" spans="1:6" ht="13.5" customHeight="1">
      <c r="A43" s="423" t="s">
        <v>370</v>
      </c>
      <c r="B43" s="298">
        <f>'- 50 -'!G43</f>
        <v>876147.738</v>
      </c>
      <c r="C43" s="298">
        <v>3759513</v>
      </c>
      <c r="D43" s="298">
        <f t="shared" si="0"/>
        <v>4635660.738</v>
      </c>
      <c r="F43" s="298">
        <v>150502</v>
      </c>
    </row>
    <row r="44" spans="1:6" ht="13.5" customHeight="1">
      <c r="A44" s="424" t="s">
        <v>371</v>
      </c>
      <c r="B44" s="299">
        <f>'- 50 -'!G44</f>
        <v>338253.6468</v>
      </c>
      <c r="C44" s="299">
        <v>2104217</v>
      </c>
      <c r="D44" s="299">
        <f t="shared" si="0"/>
        <v>2442470.6468</v>
      </c>
      <c r="F44" s="299">
        <v>107054</v>
      </c>
    </row>
    <row r="45" spans="1:6" ht="13.5" customHeight="1">
      <c r="A45" s="423" t="s">
        <v>372</v>
      </c>
      <c r="B45" s="298">
        <f>'- 50 -'!G45</f>
        <v>1194259.4346</v>
      </c>
      <c r="C45" s="298">
        <v>3691887</v>
      </c>
      <c r="D45" s="298">
        <f t="shared" si="0"/>
        <v>4886146.4346</v>
      </c>
      <c r="F45" s="298">
        <v>120851</v>
      </c>
    </row>
    <row r="46" spans="1:6" ht="13.5" customHeight="1">
      <c r="A46" s="424" t="s">
        <v>373</v>
      </c>
      <c r="B46" s="299">
        <f>'- 50 -'!G46</f>
        <v>41738501.8116</v>
      </c>
      <c r="C46" s="299">
        <v>117828292</v>
      </c>
      <c r="D46" s="299">
        <f t="shared" si="0"/>
        <v>159566793.8116</v>
      </c>
      <c r="F46" s="299">
        <v>131387</v>
      </c>
    </row>
    <row r="47" spans="1:6" ht="13.5" customHeight="1">
      <c r="A47" s="423" t="s">
        <v>377</v>
      </c>
      <c r="B47" s="298"/>
      <c r="C47" s="298"/>
      <c r="D47" s="298"/>
      <c r="F47" s="298"/>
    </row>
    <row r="48" spans="1:6" ht="4.5" customHeight="1">
      <c r="A48" s="425"/>
      <c r="B48" s="414"/>
      <c r="C48" s="414"/>
      <c r="D48" s="414"/>
      <c r="F48" s="414"/>
    </row>
    <row r="49" spans="1:6" ht="13.5" customHeight="1">
      <c r="A49" s="395" t="s">
        <v>374</v>
      </c>
      <c r="B49" s="301">
        <f>SUM(B11:B47)</f>
        <v>174315406.1394</v>
      </c>
      <c r="C49" s="301">
        <f>SUM(C11:C47)</f>
        <v>557814282.9154315</v>
      </c>
      <c r="D49" s="301">
        <f>SUM(D11:D47)</f>
        <v>732129689.0548315</v>
      </c>
      <c r="F49" s="301">
        <v>132039</v>
      </c>
    </row>
    <row r="50" spans="1:6" ht="49.5" customHeight="1">
      <c r="A50" s="349" t="s">
        <v>21</v>
      </c>
      <c r="B50" s="314"/>
      <c r="C50" s="314"/>
      <c r="D50" s="314"/>
      <c r="E50" s="314"/>
      <c r="F50" s="314"/>
    </row>
    <row r="51" ht="14.25" customHeight="1">
      <c r="A51" s="546" t="s">
        <v>521</v>
      </c>
    </row>
    <row r="52" ht="14.25" customHeight="1">
      <c r="A52" s="547" t="s">
        <v>522</v>
      </c>
    </row>
    <row r="53" ht="14.25" customHeight="1">
      <c r="A53" s="549" t="s">
        <v>560</v>
      </c>
    </row>
    <row r="54" ht="14.25" customHeight="1">
      <c r="A54" s="549" t="s">
        <v>523</v>
      </c>
    </row>
    <row r="55" ht="14.25" customHeight="1"/>
    <row r="56" ht="14.25" customHeight="1"/>
    <row r="57" ht="14.25" customHeight="1"/>
    <row r="58" ht="14.25" customHeight="1"/>
    <row r="59" ht="14.25" customHeight="1"/>
    <row r="60" ht="14.25" customHeight="1"/>
  </sheetData>
  <printOptions horizontalCentered="1"/>
  <pageMargins left="0.5" right="0.5" top="0.6" bottom="0" header="0.3" footer="0"/>
  <pageSetup fitToHeight="1" fitToWidth="1" horizontalDpi="300" verticalDpi="300" orientation="portrait" scale="84" r:id="rId1"/>
  <headerFooter alignWithMargins="0">
    <oddHeader>&amp;C&amp;"Times New Roman,Bold"&amp;11&amp;A</oddHeader>
  </headerFooter>
</worksheet>
</file>

<file path=xl/worksheets/sheet47.xml><?xml version="1.0" encoding="utf-8"?>
<worksheet xmlns="http://schemas.openxmlformats.org/spreadsheetml/2006/main" xmlns:r="http://schemas.openxmlformats.org/officeDocument/2006/relationships">
  <sheetPr codeName="Sheet45">
    <pageSetUpPr fitToPage="1"/>
  </sheetPr>
  <dimension ref="A1:F58"/>
  <sheetViews>
    <sheetView showGridLines="0" showZeros="0" workbookViewId="0" topLeftCell="A1">
      <selection activeCell="A1" sqref="A1"/>
    </sheetView>
  </sheetViews>
  <sheetFormatPr defaultColWidth="19.83203125" defaultRowHeight="12"/>
  <cols>
    <col min="1" max="1" width="33.83203125" style="66" customWidth="1"/>
    <col min="2" max="2" width="22.83203125" style="66" customWidth="1"/>
    <col min="3" max="3" width="18.83203125" style="66" customWidth="1"/>
    <col min="4" max="5" width="19.83203125" style="66" customWidth="1"/>
    <col min="6" max="16384" width="19.83203125" style="66" customWidth="1"/>
  </cols>
  <sheetData>
    <row r="1" spans="1:6" ht="6.75" customHeight="1">
      <c r="A1" s="64"/>
      <c r="B1" s="64"/>
      <c r="C1" s="64"/>
      <c r="D1" s="64"/>
      <c r="E1" s="64"/>
      <c r="F1" s="64"/>
    </row>
    <row r="2" spans="1:6" ht="15.75" customHeight="1">
      <c r="A2" s="82"/>
      <c r="B2" s="505" t="s">
        <v>566</v>
      </c>
      <c r="C2" s="364"/>
      <c r="D2" s="365"/>
      <c r="E2" s="365"/>
      <c r="F2" s="337" t="s">
        <v>260</v>
      </c>
    </row>
    <row r="3" spans="1:6" ht="15.75" customHeight="1">
      <c r="A3" s="85"/>
      <c r="B3" s="64"/>
      <c r="C3" s="64"/>
      <c r="D3" s="64"/>
      <c r="E3" s="64"/>
      <c r="F3" s="64"/>
    </row>
    <row r="4" spans="2:6" ht="15.75" customHeight="1">
      <c r="B4" s="368" t="s">
        <v>518</v>
      </c>
      <c r="C4" s="87"/>
      <c r="D4" s="87"/>
      <c r="E4" s="87"/>
      <c r="F4" s="88"/>
    </row>
    <row r="5" spans="2:6" ht="15.75" customHeight="1">
      <c r="B5" s="369" t="s">
        <v>330</v>
      </c>
      <c r="C5" s="89"/>
      <c r="D5" s="110"/>
      <c r="E5" s="110"/>
      <c r="F5" s="111"/>
    </row>
    <row r="6" spans="2:6" ht="15.75" customHeight="1">
      <c r="B6" s="99" t="s">
        <v>137</v>
      </c>
      <c r="C6" s="83"/>
      <c r="D6" s="83"/>
      <c r="E6" s="112"/>
      <c r="F6" s="113"/>
    </row>
    <row r="7" spans="2:6" ht="15.75" customHeight="1">
      <c r="B7" s="91"/>
      <c r="C7" s="34"/>
      <c r="D7" s="34"/>
      <c r="E7" s="34"/>
      <c r="F7" s="34"/>
    </row>
    <row r="8" spans="1:6" ht="15.75" customHeight="1">
      <c r="A8" s="303"/>
      <c r="B8" s="465" t="s">
        <v>326</v>
      </c>
      <c r="C8" s="94" t="s">
        <v>337</v>
      </c>
      <c r="D8" s="94" t="s">
        <v>255</v>
      </c>
      <c r="E8" s="94" t="s">
        <v>256</v>
      </c>
      <c r="F8" s="94" t="s">
        <v>162</v>
      </c>
    </row>
    <row r="9" spans="1:6" ht="15.75" customHeight="1">
      <c r="A9" s="304" t="s">
        <v>118</v>
      </c>
      <c r="B9" s="466" t="s">
        <v>319</v>
      </c>
      <c r="C9" s="96" t="s">
        <v>293</v>
      </c>
      <c r="D9" s="96" t="s">
        <v>207</v>
      </c>
      <c r="E9" s="96" t="s">
        <v>47</v>
      </c>
      <c r="F9" s="96" t="s">
        <v>190</v>
      </c>
    </row>
    <row r="10" spans="1:6" ht="4.5" customHeight="1">
      <c r="A10" s="61"/>
      <c r="D10" s="64"/>
      <c r="E10" s="64"/>
      <c r="F10" s="64"/>
    </row>
    <row r="11" spans="1:6" ht="13.5" customHeight="1">
      <c r="A11" s="399" t="s">
        <v>339</v>
      </c>
      <c r="B11" s="298">
        <v>2837744</v>
      </c>
      <c r="C11" s="298">
        <v>182376</v>
      </c>
      <c r="D11" s="298">
        <v>77960</v>
      </c>
      <c r="E11" s="298">
        <v>62368</v>
      </c>
      <c r="F11" s="298">
        <v>143446</v>
      </c>
    </row>
    <row r="12" spans="1:6" ht="13.5" customHeight="1">
      <c r="A12" s="400" t="s">
        <v>340</v>
      </c>
      <c r="B12" s="299">
        <v>4155970</v>
      </c>
      <c r="C12" s="299">
        <v>440391</v>
      </c>
      <c r="D12" s="299">
        <v>114175</v>
      </c>
      <c r="E12" s="299">
        <v>91340</v>
      </c>
      <c r="F12" s="299">
        <v>210082</v>
      </c>
    </row>
    <row r="13" spans="1:6" ht="13.5" customHeight="1">
      <c r="A13" s="399" t="s">
        <v>341</v>
      </c>
      <c r="B13" s="298">
        <v>12811000</v>
      </c>
      <c r="C13" s="298">
        <v>98000</v>
      </c>
      <c r="D13" s="298">
        <v>351900</v>
      </c>
      <c r="E13" s="298">
        <v>281600</v>
      </c>
      <c r="F13" s="298">
        <v>647600</v>
      </c>
    </row>
    <row r="14" spans="1:6" ht="13.5" customHeight="1">
      <c r="A14" s="400" t="s">
        <v>378</v>
      </c>
      <c r="B14" s="299">
        <v>7775040</v>
      </c>
      <c r="C14" s="299">
        <v>807886</v>
      </c>
      <c r="D14" s="299">
        <v>213600</v>
      </c>
      <c r="E14" s="299">
        <v>170880</v>
      </c>
      <c r="F14" s="299">
        <v>393024</v>
      </c>
    </row>
    <row r="15" spans="1:6" ht="13.5" customHeight="1">
      <c r="A15" s="399" t="s">
        <v>342</v>
      </c>
      <c r="B15" s="298">
        <v>2980978</v>
      </c>
      <c r="C15" s="298">
        <v>237168</v>
      </c>
      <c r="D15" s="298">
        <v>81895</v>
      </c>
      <c r="E15" s="298">
        <v>65516</v>
      </c>
      <c r="F15" s="298">
        <v>150687</v>
      </c>
    </row>
    <row r="16" spans="1:6" ht="13.5" customHeight="1">
      <c r="A16" s="400" t="s">
        <v>343</v>
      </c>
      <c r="B16" s="299">
        <v>2272634</v>
      </c>
      <c r="C16" s="299">
        <v>0</v>
      </c>
      <c r="D16" s="299">
        <v>62435</v>
      </c>
      <c r="E16" s="299">
        <v>49948</v>
      </c>
      <c r="F16" s="299">
        <v>114880</v>
      </c>
    </row>
    <row r="17" spans="1:6" ht="13.5" customHeight="1">
      <c r="A17" s="399" t="s">
        <v>344</v>
      </c>
      <c r="B17" s="298">
        <v>2685774</v>
      </c>
      <c r="C17" s="298">
        <v>318852</v>
      </c>
      <c r="D17" s="298">
        <v>73785</v>
      </c>
      <c r="E17" s="298">
        <v>59028</v>
      </c>
      <c r="F17" s="298">
        <v>135764</v>
      </c>
    </row>
    <row r="18" spans="1:6" ht="13.5" customHeight="1">
      <c r="A18" s="400" t="s">
        <v>345</v>
      </c>
      <c r="B18" s="299">
        <v>5796700</v>
      </c>
      <c r="C18" s="299">
        <v>1310656</v>
      </c>
      <c r="D18" s="299">
        <v>159250</v>
      </c>
      <c r="E18" s="299">
        <v>127400</v>
      </c>
      <c r="F18" s="299">
        <v>293020</v>
      </c>
    </row>
    <row r="19" spans="1:6" ht="13.5" customHeight="1">
      <c r="A19" s="399" t="s">
        <v>346</v>
      </c>
      <c r="B19" s="298">
        <v>5458726</v>
      </c>
      <c r="C19" s="298">
        <v>263021</v>
      </c>
      <c r="D19" s="298">
        <v>149965</v>
      </c>
      <c r="E19" s="298">
        <v>119972</v>
      </c>
      <c r="F19" s="298">
        <v>275936</v>
      </c>
    </row>
    <row r="20" spans="1:6" ht="13.5" customHeight="1">
      <c r="A20" s="400" t="s">
        <v>347</v>
      </c>
      <c r="B20" s="299">
        <v>11415243</v>
      </c>
      <c r="C20" s="299">
        <v>230331</v>
      </c>
      <c r="D20" s="299">
        <v>316015</v>
      </c>
      <c r="E20" s="299">
        <v>252812</v>
      </c>
      <c r="F20" s="299">
        <v>575000</v>
      </c>
    </row>
    <row r="21" spans="1:6" ht="13.5" customHeight="1">
      <c r="A21" s="399" t="s">
        <v>348</v>
      </c>
      <c r="B21" s="298">
        <v>6023290</v>
      </c>
      <c r="C21" s="298">
        <v>470769</v>
      </c>
      <c r="D21" s="298">
        <v>165475</v>
      </c>
      <c r="E21" s="298">
        <v>132380</v>
      </c>
      <c r="F21" s="298">
        <v>304474</v>
      </c>
    </row>
    <row r="22" spans="1:6" ht="13.5" customHeight="1">
      <c r="A22" s="400" t="s">
        <v>349</v>
      </c>
      <c r="B22" s="299">
        <v>3011190</v>
      </c>
      <c r="C22" s="299">
        <v>0</v>
      </c>
      <c r="D22" s="299">
        <v>82725</v>
      </c>
      <c r="E22" s="299">
        <v>66180</v>
      </c>
      <c r="F22" s="299">
        <v>152214</v>
      </c>
    </row>
    <row r="23" spans="1:6" ht="13.5" customHeight="1">
      <c r="A23" s="399" t="s">
        <v>350</v>
      </c>
      <c r="B23" s="298">
        <v>2324504</v>
      </c>
      <c r="C23" s="298">
        <v>409378</v>
      </c>
      <c r="D23" s="298">
        <v>63860</v>
      </c>
      <c r="E23" s="298">
        <v>51088</v>
      </c>
      <c r="F23" s="298">
        <v>117502</v>
      </c>
    </row>
    <row r="24" spans="1:6" ht="13.5" customHeight="1">
      <c r="A24" s="400" t="s">
        <v>351</v>
      </c>
      <c r="B24" s="299">
        <v>8353618</v>
      </c>
      <c r="C24" s="299">
        <v>385119</v>
      </c>
      <c r="D24" s="299">
        <v>229495</v>
      </c>
      <c r="E24" s="299">
        <v>183596</v>
      </c>
      <c r="F24" s="299">
        <v>422271</v>
      </c>
    </row>
    <row r="25" spans="1:6" ht="13.5" customHeight="1">
      <c r="A25" s="399" t="s">
        <v>352</v>
      </c>
      <c r="B25" s="298">
        <v>27330940</v>
      </c>
      <c r="C25" s="298">
        <v>0</v>
      </c>
      <c r="D25" s="298">
        <v>750850</v>
      </c>
      <c r="E25" s="298">
        <v>600680</v>
      </c>
      <c r="F25" s="298">
        <v>1381564</v>
      </c>
    </row>
    <row r="26" spans="1:6" ht="13.5" customHeight="1">
      <c r="A26" s="400" t="s">
        <v>353</v>
      </c>
      <c r="B26" s="299">
        <v>5785598</v>
      </c>
      <c r="C26" s="299">
        <v>588157</v>
      </c>
      <c r="D26" s="299">
        <v>158945</v>
      </c>
      <c r="E26" s="299">
        <v>127156</v>
      </c>
      <c r="F26" s="299">
        <v>292459</v>
      </c>
    </row>
    <row r="27" spans="1:6" ht="13.5" customHeight="1">
      <c r="A27" s="399" t="s">
        <v>354</v>
      </c>
      <c r="B27" s="298">
        <v>5797792</v>
      </c>
      <c r="C27" s="298">
        <v>0</v>
      </c>
      <c r="D27" s="298">
        <v>159280</v>
      </c>
      <c r="E27" s="298">
        <v>127424</v>
      </c>
      <c r="F27" s="298">
        <v>293075</v>
      </c>
    </row>
    <row r="28" spans="1:6" ht="13.5" customHeight="1">
      <c r="A28" s="400" t="s">
        <v>355</v>
      </c>
      <c r="B28" s="299">
        <v>3505502</v>
      </c>
      <c r="C28" s="299">
        <v>591653</v>
      </c>
      <c r="D28" s="299">
        <v>96305</v>
      </c>
      <c r="E28" s="299">
        <v>77044</v>
      </c>
      <c r="F28" s="299">
        <v>177201</v>
      </c>
    </row>
    <row r="29" spans="1:6" ht="13.5" customHeight="1">
      <c r="A29" s="399" t="s">
        <v>356</v>
      </c>
      <c r="B29" s="298">
        <v>24625383</v>
      </c>
      <c r="C29" s="298">
        <v>0</v>
      </c>
      <c r="D29" s="298">
        <v>676522</v>
      </c>
      <c r="E29" s="298">
        <v>541217</v>
      </c>
      <c r="F29" s="298">
        <v>1244800</v>
      </c>
    </row>
    <row r="30" spans="1:6" ht="13.5" customHeight="1">
      <c r="A30" s="400" t="s">
        <v>357</v>
      </c>
      <c r="B30" s="299">
        <v>2319590</v>
      </c>
      <c r="C30" s="299">
        <v>333153</v>
      </c>
      <c r="D30" s="299">
        <v>63725</v>
      </c>
      <c r="E30" s="299">
        <v>50980</v>
      </c>
      <c r="F30" s="299">
        <v>117254</v>
      </c>
    </row>
    <row r="31" spans="1:6" ht="13.5" customHeight="1">
      <c r="A31" s="399" t="s">
        <v>358</v>
      </c>
      <c r="B31" s="298">
        <v>5991076</v>
      </c>
      <c r="C31" s="298">
        <v>209880</v>
      </c>
      <c r="D31" s="298">
        <v>164590</v>
      </c>
      <c r="E31" s="298">
        <v>131672</v>
      </c>
      <c r="F31" s="298">
        <v>302846</v>
      </c>
    </row>
    <row r="32" spans="1:6" ht="13.5" customHeight="1">
      <c r="A32" s="400" t="s">
        <v>359</v>
      </c>
      <c r="B32" s="299">
        <v>4228042</v>
      </c>
      <c r="C32" s="299">
        <v>674690</v>
      </c>
      <c r="D32" s="299">
        <v>116155</v>
      </c>
      <c r="E32" s="299">
        <v>92924</v>
      </c>
      <c r="F32" s="299">
        <v>213725</v>
      </c>
    </row>
    <row r="33" spans="1:6" ht="13.5" customHeight="1">
      <c r="A33" s="399" t="s">
        <v>360</v>
      </c>
      <c r="B33" s="298">
        <v>4507048</v>
      </c>
      <c r="C33" s="298">
        <v>910615</v>
      </c>
      <c r="D33" s="298">
        <v>123820</v>
      </c>
      <c r="E33" s="298">
        <v>99056</v>
      </c>
      <c r="F33" s="298">
        <v>227829</v>
      </c>
    </row>
    <row r="34" spans="1:6" ht="13.5" customHeight="1">
      <c r="A34" s="400" t="s">
        <v>361</v>
      </c>
      <c r="B34" s="299">
        <v>3962322</v>
      </c>
      <c r="C34" s="299">
        <v>577495</v>
      </c>
      <c r="D34" s="299">
        <v>108855</v>
      </c>
      <c r="E34" s="299">
        <v>87084</v>
      </c>
      <c r="F34" s="299">
        <v>200293</v>
      </c>
    </row>
    <row r="35" spans="1:6" ht="13.5" customHeight="1">
      <c r="A35" s="399" t="s">
        <v>362</v>
      </c>
      <c r="B35" s="298">
        <v>31941182</v>
      </c>
      <c r="C35" s="298">
        <v>0</v>
      </c>
      <c r="D35" s="298">
        <v>877505</v>
      </c>
      <c r="E35" s="298">
        <v>702004</v>
      </c>
      <c r="F35" s="298">
        <v>1614609</v>
      </c>
    </row>
    <row r="36" spans="1:6" ht="13.5" customHeight="1">
      <c r="A36" s="400" t="s">
        <v>363</v>
      </c>
      <c r="B36" s="299">
        <v>3631264</v>
      </c>
      <c r="C36" s="299">
        <v>411927</v>
      </c>
      <c r="D36" s="299">
        <v>99760</v>
      </c>
      <c r="E36" s="299">
        <v>79808</v>
      </c>
      <c r="F36" s="299">
        <v>183558</v>
      </c>
    </row>
    <row r="37" spans="1:6" ht="13.5" customHeight="1">
      <c r="A37" s="399" t="s">
        <v>364</v>
      </c>
      <c r="B37" s="298">
        <v>6132126</v>
      </c>
      <c r="C37" s="298">
        <v>532488</v>
      </c>
      <c r="D37" s="298">
        <v>168465</v>
      </c>
      <c r="E37" s="298">
        <v>134772</v>
      </c>
      <c r="F37" s="298">
        <v>309976</v>
      </c>
    </row>
    <row r="38" spans="1:6" ht="13.5" customHeight="1">
      <c r="A38" s="400" t="s">
        <v>365</v>
      </c>
      <c r="B38" s="299">
        <v>15368626</v>
      </c>
      <c r="C38" s="299">
        <v>0</v>
      </c>
      <c r="D38" s="299">
        <v>422215</v>
      </c>
      <c r="E38" s="299">
        <v>337772</v>
      </c>
      <c r="F38" s="299">
        <v>776876</v>
      </c>
    </row>
    <row r="39" spans="1:6" ht="13.5" customHeight="1">
      <c r="A39" s="399" t="s">
        <v>366</v>
      </c>
      <c r="B39" s="298">
        <v>3312400</v>
      </c>
      <c r="C39" s="298">
        <v>551335</v>
      </c>
      <c r="D39" s="298">
        <v>91000</v>
      </c>
      <c r="E39" s="298">
        <v>72800</v>
      </c>
      <c r="F39" s="298">
        <v>167440</v>
      </c>
    </row>
    <row r="40" spans="1:6" ht="13.5" customHeight="1">
      <c r="A40" s="400" t="s">
        <v>367</v>
      </c>
      <c r="B40" s="299">
        <v>16266432</v>
      </c>
      <c r="C40" s="299">
        <v>0</v>
      </c>
      <c r="D40" s="299">
        <v>446880</v>
      </c>
      <c r="E40" s="299">
        <v>357504</v>
      </c>
      <c r="F40" s="299">
        <v>822259</v>
      </c>
    </row>
    <row r="41" spans="1:6" ht="13.5" customHeight="1">
      <c r="A41" s="399" t="s">
        <v>368</v>
      </c>
      <c r="B41" s="298">
        <v>8617518</v>
      </c>
      <c r="C41" s="298">
        <v>494985</v>
      </c>
      <c r="D41" s="298">
        <v>236745</v>
      </c>
      <c r="E41" s="298">
        <v>189396</v>
      </c>
      <c r="F41" s="298">
        <v>435611</v>
      </c>
    </row>
    <row r="42" spans="1:6" ht="13.5" customHeight="1">
      <c r="A42" s="400" t="s">
        <v>369</v>
      </c>
      <c r="B42" s="299">
        <v>3262350</v>
      </c>
      <c r="C42" s="299">
        <v>340741</v>
      </c>
      <c r="D42" s="299">
        <v>89625</v>
      </c>
      <c r="E42" s="299">
        <v>71700</v>
      </c>
      <c r="F42" s="299">
        <v>164910</v>
      </c>
    </row>
    <row r="43" spans="1:6" ht="13.5" customHeight="1">
      <c r="A43" s="399" t="s">
        <v>370</v>
      </c>
      <c r="B43" s="298">
        <v>2198742</v>
      </c>
      <c r="C43" s="298">
        <v>163797</v>
      </c>
      <c r="D43" s="298">
        <v>60405</v>
      </c>
      <c r="E43" s="298">
        <v>48324</v>
      </c>
      <c r="F43" s="298">
        <v>111145</v>
      </c>
    </row>
    <row r="44" spans="1:6" ht="13.5" customHeight="1">
      <c r="A44" s="400" t="s">
        <v>371</v>
      </c>
      <c r="B44" s="299">
        <v>1424150</v>
      </c>
      <c r="C44" s="299">
        <v>319945</v>
      </c>
      <c r="D44" s="299">
        <v>39125</v>
      </c>
      <c r="E44" s="299">
        <v>31300</v>
      </c>
      <c r="F44" s="299">
        <v>71990</v>
      </c>
    </row>
    <row r="45" spans="1:6" ht="13.5" customHeight="1">
      <c r="A45" s="399" t="s">
        <v>372</v>
      </c>
      <c r="B45" s="298">
        <v>2627898</v>
      </c>
      <c r="C45" s="298">
        <v>28764</v>
      </c>
      <c r="D45" s="298">
        <v>72195</v>
      </c>
      <c r="E45" s="298">
        <v>57756</v>
      </c>
      <c r="F45" s="298">
        <v>132839</v>
      </c>
    </row>
    <row r="46" spans="1:6" ht="13.5" customHeight="1">
      <c r="A46" s="400" t="s">
        <v>373</v>
      </c>
      <c r="B46" s="299">
        <v>55713703</v>
      </c>
      <c r="C46" s="299">
        <v>0</v>
      </c>
      <c r="D46" s="299">
        <v>1530595</v>
      </c>
      <c r="E46" s="299">
        <v>1224476</v>
      </c>
      <c r="F46" s="299">
        <v>2816295</v>
      </c>
    </row>
    <row r="47" spans="1:6" ht="13.5" customHeight="1">
      <c r="A47" s="399" t="s">
        <v>377</v>
      </c>
      <c r="B47" s="298">
        <v>0</v>
      </c>
      <c r="C47" s="298">
        <v>0</v>
      </c>
      <c r="D47" s="298">
        <v>0</v>
      </c>
      <c r="E47" s="298">
        <v>0</v>
      </c>
      <c r="F47" s="298">
        <v>0</v>
      </c>
    </row>
    <row r="48" spans="1:6" ht="4.5" customHeight="1">
      <c r="A48" s="401"/>
      <c r="B48" s="414"/>
      <c r="C48" s="414"/>
      <c r="D48" s="414"/>
      <c r="E48" s="414"/>
      <c r="F48" s="414"/>
    </row>
    <row r="49" spans="1:6" ht="13.5" customHeight="1">
      <c r="A49" s="395" t="s">
        <v>374</v>
      </c>
      <c r="B49" s="301">
        <f>SUM(B11:B47)</f>
        <v>316452095</v>
      </c>
      <c r="C49" s="301">
        <f>SUM(C11:C47)</f>
        <v>11883572</v>
      </c>
      <c r="D49" s="301">
        <f>SUM(D11:D47)</f>
        <v>8696097</v>
      </c>
      <c r="E49" s="301">
        <f>SUM(E11:E47)</f>
        <v>6956957</v>
      </c>
      <c r="F49" s="301">
        <f>SUM(F11:F47)</f>
        <v>15994454</v>
      </c>
    </row>
    <row r="50" spans="1:6" ht="4.5" customHeight="1">
      <c r="A50" s="401" t="s">
        <v>21</v>
      </c>
      <c r="B50" s="414"/>
      <c r="C50" s="414"/>
      <c r="D50" s="414"/>
      <c r="E50" s="414"/>
      <c r="F50" s="414"/>
    </row>
    <row r="51" spans="1:6" ht="14.25" customHeight="1">
      <c r="A51" s="400" t="s">
        <v>375</v>
      </c>
      <c r="B51" s="299">
        <v>63000</v>
      </c>
      <c r="C51" s="299">
        <v>0</v>
      </c>
      <c r="D51" s="299">
        <v>3775</v>
      </c>
      <c r="E51" s="299">
        <v>3020</v>
      </c>
      <c r="F51" s="299">
        <v>6946</v>
      </c>
    </row>
    <row r="52" spans="1:6" ht="14.25" customHeight="1">
      <c r="A52" s="399" t="s">
        <v>376</v>
      </c>
      <c r="B52" s="298">
        <v>167300</v>
      </c>
      <c r="C52" s="298">
        <v>3540</v>
      </c>
      <c r="D52" s="298">
        <v>11800</v>
      </c>
      <c r="E52" s="298">
        <v>9440</v>
      </c>
      <c r="F52" s="298">
        <v>21712</v>
      </c>
    </row>
    <row r="53" spans="1:6" ht="14.25" customHeight="1">
      <c r="A53" s="314"/>
      <c r="B53" s="305"/>
      <c r="C53" s="305"/>
      <c r="D53" s="305"/>
      <c r="E53" s="314"/>
      <c r="F53" s="305"/>
    </row>
    <row r="54" spans="1:6" ht="14.25" customHeight="1">
      <c r="A54" s="97" t="s">
        <v>528</v>
      </c>
      <c r="C54" s="97"/>
      <c r="D54" s="97"/>
      <c r="E54" s="97"/>
      <c r="F54" s="97"/>
    </row>
    <row r="55" spans="1:6" ht="14.25" customHeight="1">
      <c r="A55" s="97" t="s">
        <v>527</v>
      </c>
      <c r="C55" s="97"/>
      <c r="D55" s="97"/>
      <c r="E55" s="97"/>
      <c r="F55" s="97"/>
    </row>
    <row r="56" spans="1:6" ht="14.25" customHeight="1">
      <c r="A56" s="221"/>
      <c r="C56" s="97"/>
      <c r="D56" s="97"/>
      <c r="E56" s="97"/>
      <c r="F56" s="97"/>
    </row>
    <row r="57" spans="2:6" ht="14.25" customHeight="1">
      <c r="B57" s="9"/>
      <c r="C57" s="103"/>
      <c r="D57" s="103"/>
      <c r="E57" s="103"/>
      <c r="F57" s="103"/>
    </row>
    <row r="58" spans="1:6" ht="14.25" customHeight="1">
      <c r="A58" s="3"/>
      <c r="B58" s="9"/>
      <c r="C58" s="9"/>
      <c r="D58" s="9"/>
      <c r="E58" s="9"/>
      <c r="F58" s="9"/>
    </row>
    <row r="59" ht="14.25" customHeight="1"/>
    <row r="60" ht="14.25" customHeight="1"/>
  </sheetData>
  <printOptions horizontalCentered="1"/>
  <pageMargins left="0.5" right="0.5" top="0.6" bottom="0" header="0.3" footer="0"/>
  <pageSetup fitToHeight="1" fitToWidth="1" horizontalDpi="300" verticalDpi="300" orientation="portrait" scale="87" r:id="rId1"/>
  <headerFooter alignWithMargins="0">
    <oddHeader>&amp;C&amp;"Times New Roman,Bold"&amp;11&amp;A</oddHeader>
  </headerFooter>
</worksheet>
</file>

<file path=xl/worksheets/sheet48.xml><?xml version="1.0" encoding="utf-8"?>
<worksheet xmlns="http://schemas.openxmlformats.org/spreadsheetml/2006/main" xmlns:r="http://schemas.openxmlformats.org/officeDocument/2006/relationships">
  <sheetPr codeName="Sheet451">
    <pageSetUpPr fitToPage="1"/>
  </sheetPr>
  <dimension ref="A1:F58"/>
  <sheetViews>
    <sheetView showGridLines="0" showZeros="0" workbookViewId="0" topLeftCell="A1">
      <selection activeCell="A1" sqref="A1"/>
    </sheetView>
  </sheetViews>
  <sheetFormatPr defaultColWidth="19.83203125" defaultRowHeight="12"/>
  <cols>
    <col min="1" max="1" width="33.83203125" style="66" customWidth="1"/>
    <col min="2" max="2" width="18.83203125" style="66" customWidth="1"/>
    <col min="3" max="3" width="21.83203125" style="66" customWidth="1"/>
    <col min="4" max="4" width="22.83203125" style="66" customWidth="1"/>
    <col min="5" max="5" width="18.83203125" style="66" customWidth="1"/>
    <col min="6" max="6" width="20.83203125" style="66" customWidth="1"/>
    <col min="7" max="16384" width="19.83203125" style="66" customWidth="1"/>
  </cols>
  <sheetData>
    <row r="1" spans="1:6" ht="6.75" customHeight="1">
      <c r="A1" s="64"/>
      <c r="B1" s="64"/>
      <c r="C1" s="64"/>
      <c r="D1" s="64"/>
      <c r="E1" s="64"/>
      <c r="F1" s="64"/>
    </row>
    <row r="2" spans="1:6" ht="15.75" customHeight="1">
      <c r="A2" s="82"/>
      <c r="B2" s="505" t="s">
        <v>566</v>
      </c>
      <c r="C2" s="364"/>
      <c r="D2" s="365"/>
      <c r="E2" s="367"/>
      <c r="F2" s="337" t="s">
        <v>261</v>
      </c>
    </row>
    <row r="3" spans="1:6" ht="15.75" customHeight="1">
      <c r="A3" s="85"/>
      <c r="B3" s="85"/>
      <c r="C3" s="64"/>
      <c r="D3" s="64"/>
      <c r="E3" s="64"/>
      <c r="F3" s="64"/>
    </row>
    <row r="4" spans="2:6" ht="15.75" customHeight="1">
      <c r="B4" s="368" t="s">
        <v>518</v>
      </c>
      <c r="C4" s="87"/>
      <c r="D4" s="87"/>
      <c r="E4" s="87"/>
      <c r="F4" s="88"/>
    </row>
    <row r="5" spans="2:6" ht="15.75" customHeight="1">
      <c r="B5" s="369" t="s">
        <v>329</v>
      </c>
      <c r="C5" s="89"/>
      <c r="D5" s="89"/>
      <c r="E5" s="110"/>
      <c r="F5" s="90"/>
    </row>
    <row r="6" spans="2:6" ht="15.75" customHeight="1">
      <c r="B6" s="370" t="s">
        <v>137</v>
      </c>
      <c r="C6" s="83"/>
      <c r="D6" s="83"/>
      <c r="E6" s="83"/>
      <c r="F6" s="106"/>
    </row>
    <row r="7" spans="2:6" ht="15.75" customHeight="1">
      <c r="B7" s="91" t="s">
        <v>145</v>
      </c>
      <c r="C7" s="34"/>
      <c r="D7" s="34"/>
      <c r="E7" s="34"/>
      <c r="F7" s="91" t="s">
        <v>87</v>
      </c>
    </row>
    <row r="8" spans="1:6" ht="15.75" customHeight="1">
      <c r="A8" s="303"/>
      <c r="B8" s="465" t="s">
        <v>159</v>
      </c>
      <c r="C8" s="94" t="s">
        <v>161</v>
      </c>
      <c r="D8" s="94" t="s">
        <v>163</v>
      </c>
      <c r="E8" s="93"/>
      <c r="F8" s="94" t="s">
        <v>164</v>
      </c>
    </row>
    <row r="9" spans="1:6" ht="15.75" customHeight="1">
      <c r="A9" s="304" t="s">
        <v>118</v>
      </c>
      <c r="B9" s="466" t="s">
        <v>333</v>
      </c>
      <c r="C9" s="96" t="s">
        <v>189</v>
      </c>
      <c r="D9" s="96" t="s">
        <v>191</v>
      </c>
      <c r="E9" s="96" t="s">
        <v>188</v>
      </c>
      <c r="F9" s="96" t="s">
        <v>187</v>
      </c>
    </row>
    <row r="10" spans="1:6" ht="4.5" customHeight="1">
      <c r="A10" s="61"/>
      <c r="B10" s="64"/>
      <c r="E10" s="64"/>
      <c r="F10" s="64"/>
    </row>
    <row r="11" spans="1:6" ht="13.5" customHeight="1">
      <c r="A11" s="399" t="s">
        <v>339</v>
      </c>
      <c r="B11" s="298">
        <v>413188</v>
      </c>
      <c r="C11" s="298">
        <v>96451</v>
      </c>
      <c r="D11" s="298">
        <v>54572</v>
      </c>
      <c r="E11" s="298">
        <v>853875</v>
      </c>
      <c r="F11" s="298">
        <f>SUM('- 56 -'!B11:F11,B11:E11)</f>
        <v>4721980</v>
      </c>
    </row>
    <row r="12" spans="1:6" ht="13.5" customHeight="1">
      <c r="A12" s="400" t="s">
        <v>340</v>
      </c>
      <c r="B12" s="299">
        <v>605128</v>
      </c>
      <c r="C12" s="299">
        <v>135074</v>
      </c>
      <c r="D12" s="299">
        <v>79923</v>
      </c>
      <c r="E12" s="299">
        <v>1186350</v>
      </c>
      <c r="F12" s="299">
        <f>SUM('- 56 -'!B12:F12,B12:E12)</f>
        <v>7018433</v>
      </c>
    </row>
    <row r="13" spans="1:6" ht="13.5" customHeight="1">
      <c r="A13" s="399" t="s">
        <v>341</v>
      </c>
      <c r="B13" s="298">
        <v>1865300</v>
      </c>
      <c r="C13" s="298">
        <v>426800</v>
      </c>
      <c r="D13" s="298">
        <v>246400</v>
      </c>
      <c r="E13" s="298">
        <v>2844600</v>
      </c>
      <c r="F13" s="298">
        <f>SUM('- 56 -'!B13:F13,B13:E13)</f>
        <v>19573200</v>
      </c>
    </row>
    <row r="14" spans="1:6" ht="13.5" customHeight="1">
      <c r="A14" s="400" t="s">
        <v>378</v>
      </c>
      <c r="B14" s="299">
        <v>1132080</v>
      </c>
      <c r="C14" s="299">
        <v>252344</v>
      </c>
      <c r="D14" s="299">
        <v>149520</v>
      </c>
      <c r="E14" s="299">
        <v>2295150</v>
      </c>
      <c r="F14" s="299">
        <f>SUM('- 56 -'!B14:F14,B14:E14)</f>
        <v>13189524</v>
      </c>
    </row>
    <row r="15" spans="1:6" ht="13.5" customHeight="1">
      <c r="A15" s="399" t="s">
        <v>342</v>
      </c>
      <c r="B15" s="298">
        <v>434044</v>
      </c>
      <c r="C15" s="298">
        <v>100983</v>
      </c>
      <c r="D15" s="298">
        <v>57327</v>
      </c>
      <c r="E15" s="298">
        <v>886875</v>
      </c>
      <c r="F15" s="298">
        <f>SUM('- 56 -'!B15:F15,B15:E15)</f>
        <v>4995473</v>
      </c>
    </row>
    <row r="16" spans="1:6" ht="13.5" customHeight="1">
      <c r="A16" s="400" t="s">
        <v>343</v>
      </c>
      <c r="B16" s="299">
        <v>330906</v>
      </c>
      <c r="C16" s="299">
        <v>78895</v>
      </c>
      <c r="D16" s="299">
        <v>43705</v>
      </c>
      <c r="E16" s="299">
        <v>636900</v>
      </c>
      <c r="F16" s="299">
        <f>SUM('- 56 -'!B16:F16,B16:E16)</f>
        <v>3590303</v>
      </c>
    </row>
    <row r="17" spans="1:6" ht="13.5" customHeight="1">
      <c r="A17" s="399" t="s">
        <v>344</v>
      </c>
      <c r="B17" s="298">
        <v>391061</v>
      </c>
      <c r="C17" s="298">
        <v>90472</v>
      </c>
      <c r="D17" s="298">
        <v>51650</v>
      </c>
      <c r="E17" s="298">
        <v>920700</v>
      </c>
      <c r="F17" s="298">
        <f>SUM('- 56 -'!B17:F17,B17:E17)</f>
        <v>4727086</v>
      </c>
    </row>
    <row r="18" spans="1:6" ht="13.5" customHeight="1">
      <c r="A18" s="400" t="s">
        <v>345</v>
      </c>
      <c r="B18" s="299">
        <v>844026</v>
      </c>
      <c r="C18" s="299">
        <v>179952</v>
      </c>
      <c r="D18" s="299">
        <v>111476</v>
      </c>
      <c r="E18" s="299">
        <v>4389395</v>
      </c>
      <c r="F18" s="299">
        <f>SUM('- 56 -'!B18:F18,B18:E18)</f>
        <v>13211875</v>
      </c>
    </row>
    <row r="19" spans="1:6" ht="13.5" customHeight="1">
      <c r="A19" s="399" t="s">
        <v>346</v>
      </c>
      <c r="B19" s="298">
        <v>794815</v>
      </c>
      <c r="C19" s="298">
        <v>177495</v>
      </c>
      <c r="D19" s="298">
        <v>104976</v>
      </c>
      <c r="E19" s="298">
        <v>996600</v>
      </c>
      <c r="F19" s="298">
        <f>SUM('- 56 -'!B19:F19,B19:E19)</f>
        <v>8341506</v>
      </c>
    </row>
    <row r="20" spans="1:6" ht="13.5" customHeight="1">
      <c r="A20" s="400" t="s">
        <v>347</v>
      </c>
      <c r="B20" s="299">
        <v>1674880</v>
      </c>
      <c r="C20" s="299">
        <v>373650</v>
      </c>
      <c r="D20" s="299">
        <v>210000</v>
      </c>
      <c r="E20" s="299">
        <v>2058375</v>
      </c>
      <c r="F20" s="299">
        <f>SUM('- 56 -'!B20:F20,B20:E20)</f>
        <v>17106306</v>
      </c>
    </row>
    <row r="21" spans="1:6" ht="13.5" customHeight="1">
      <c r="A21" s="399" t="s">
        <v>348</v>
      </c>
      <c r="B21" s="298">
        <v>877018</v>
      </c>
      <c r="C21" s="298">
        <v>203520</v>
      </c>
      <c r="D21" s="298">
        <v>115833</v>
      </c>
      <c r="E21" s="298">
        <v>1691250</v>
      </c>
      <c r="F21" s="298">
        <f>SUM('- 56 -'!B21:F21,B21:E21)</f>
        <v>9984009</v>
      </c>
    </row>
    <row r="22" spans="1:6" ht="13.5" customHeight="1">
      <c r="A22" s="400" t="s">
        <v>349</v>
      </c>
      <c r="B22" s="299">
        <v>438443</v>
      </c>
      <c r="C22" s="299">
        <v>98531</v>
      </c>
      <c r="D22" s="299">
        <v>57908</v>
      </c>
      <c r="E22" s="299">
        <v>808500</v>
      </c>
      <c r="F22" s="299">
        <f>SUM('- 56 -'!B22:F22,B22:E22)</f>
        <v>4715691</v>
      </c>
    </row>
    <row r="23" spans="1:6" ht="13.5" customHeight="1">
      <c r="A23" s="399" t="s">
        <v>350</v>
      </c>
      <c r="B23" s="298">
        <v>338458</v>
      </c>
      <c r="C23" s="298">
        <v>79434</v>
      </c>
      <c r="D23" s="298">
        <v>44702</v>
      </c>
      <c r="E23" s="298">
        <v>664515</v>
      </c>
      <c r="F23" s="298">
        <f>SUM('- 56 -'!B23:F23,B23:E23)</f>
        <v>4093441</v>
      </c>
    </row>
    <row r="24" spans="1:6" ht="13.5" customHeight="1">
      <c r="A24" s="400" t="s">
        <v>351</v>
      </c>
      <c r="B24" s="299">
        <v>1216324</v>
      </c>
      <c r="C24" s="299">
        <v>280985</v>
      </c>
      <c r="D24" s="299">
        <v>160647</v>
      </c>
      <c r="E24" s="299">
        <v>1760550</v>
      </c>
      <c r="F24" s="299">
        <f>SUM('- 56 -'!B24:F24,B24:E24)</f>
        <v>12992605</v>
      </c>
    </row>
    <row r="25" spans="1:6" ht="13.5" customHeight="1">
      <c r="A25" s="399" t="s">
        <v>352</v>
      </c>
      <c r="B25" s="298">
        <v>3979505</v>
      </c>
      <c r="C25" s="298">
        <v>919869</v>
      </c>
      <c r="D25" s="298">
        <v>525595</v>
      </c>
      <c r="E25" s="298">
        <v>6080250</v>
      </c>
      <c r="F25" s="298">
        <f>SUM('- 56 -'!B25:F25,B25:E25)</f>
        <v>41569253</v>
      </c>
    </row>
    <row r="26" spans="1:6" ht="13.5" customHeight="1">
      <c r="A26" s="400" t="s">
        <v>353</v>
      </c>
      <c r="B26" s="299">
        <v>842409</v>
      </c>
      <c r="C26" s="299">
        <v>196345</v>
      </c>
      <c r="D26" s="299">
        <v>111262</v>
      </c>
      <c r="E26" s="299">
        <v>1996011</v>
      </c>
      <c r="F26" s="299">
        <f>SUM('- 56 -'!B26:F26,B26:E26)</f>
        <v>10098342</v>
      </c>
    </row>
    <row r="27" spans="1:6" ht="13.5" customHeight="1">
      <c r="A27" s="399" t="s">
        <v>354</v>
      </c>
      <c r="B27" s="298">
        <v>844184</v>
      </c>
      <c r="C27" s="298">
        <v>189299</v>
      </c>
      <c r="D27" s="298">
        <v>111496</v>
      </c>
      <c r="E27" s="298">
        <v>1048575</v>
      </c>
      <c r="F27" s="298">
        <f>SUM('- 56 -'!B27:F27,B27:E27)</f>
        <v>8571125</v>
      </c>
    </row>
    <row r="28" spans="1:6" ht="13.5" customHeight="1">
      <c r="A28" s="400" t="s">
        <v>355</v>
      </c>
      <c r="B28" s="299">
        <v>510417</v>
      </c>
      <c r="C28" s="299">
        <v>118973</v>
      </c>
      <c r="D28" s="299">
        <v>67414</v>
      </c>
      <c r="E28" s="299">
        <v>1215285</v>
      </c>
      <c r="F28" s="299">
        <f>SUM('- 56 -'!B28:F28,B28:E28)</f>
        <v>6359794</v>
      </c>
    </row>
    <row r="29" spans="1:6" ht="13.5" customHeight="1">
      <c r="A29" s="399" t="s">
        <v>356</v>
      </c>
      <c r="B29" s="298">
        <v>3585564</v>
      </c>
      <c r="C29" s="298">
        <v>842027</v>
      </c>
      <c r="D29" s="298">
        <v>473565</v>
      </c>
      <c r="E29" s="298">
        <v>4764375</v>
      </c>
      <c r="F29" s="298">
        <f>SUM('- 56 -'!B29:F29,B29:E29)</f>
        <v>36753453</v>
      </c>
    </row>
    <row r="30" spans="1:6" ht="13.5" customHeight="1">
      <c r="A30" s="400" t="s">
        <v>357</v>
      </c>
      <c r="B30" s="299">
        <v>337743</v>
      </c>
      <c r="C30" s="299">
        <v>76640</v>
      </c>
      <c r="D30" s="299">
        <v>44608</v>
      </c>
      <c r="E30" s="299">
        <v>768690</v>
      </c>
      <c r="F30" s="299">
        <f>SUM('- 56 -'!B30:F30,B30:E30)</f>
        <v>4112383</v>
      </c>
    </row>
    <row r="31" spans="1:6" ht="13.5" customHeight="1">
      <c r="A31" s="399" t="s">
        <v>358</v>
      </c>
      <c r="B31" s="298">
        <v>872327</v>
      </c>
      <c r="C31" s="298">
        <v>198194</v>
      </c>
      <c r="D31" s="298">
        <v>115213</v>
      </c>
      <c r="E31" s="298">
        <v>1855425</v>
      </c>
      <c r="F31" s="298">
        <f>SUM('- 56 -'!B31:F31,B31:E31)</f>
        <v>9841223</v>
      </c>
    </row>
    <row r="32" spans="1:6" ht="13.5" customHeight="1">
      <c r="A32" s="400" t="s">
        <v>359</v>
      </c>
      <c r="B32" s="299">
        <v>615622</v>
      </c>
      <c r="C32" s="299">
        <v>139654</v>
      </c>
      <c r="D32" s="299">
        <v>81309</v>
      </c>
      <c r="E32" s="299">
        <v>1324354</v>
      </c>
      <c r="F32" s="299">
        <f>SUM('- 56 -'!B32:F32,B32:E32)</f>
        <v>7486475</v>
      </c>
    </row>
    <row r="33" spans="1:6" ht="13.5" customHeight="1">
      <c r="A33" s="399" t="s">
        <v>360</v>
      </c>
      <c r="B33" s="298">
        <v>656246</v>
      </c>
      <c r="C33" s="298">
        <v>152597</v>
      </c>
      <c r="D33" s="298">
        <v>86674</v>
      </c>
      <c r="E33" s="298">
        <v>1620853</v>
      </c>
      <c r="F33" s="298">
        <f>SUM('- 56 -'!B33:F33,B33:E33)</f>
        <v>8384738</v>
      </c>
    </row>
    <row r="34" spans="1:6" ht="13.5" customHeight="1">
      <c r="A34" s="400" t="s">
        <v>361</v>
      </c>
      <c r="B34" s="299">
        <v>576932</v>
      </c>
      <c r="C34" s="299">
        <v>135804</v>
      </c>
      <c r="D34" s="299">
        <v>76199</v>
      </c>
      <c r="E34" s="299">
        <v>1162673</v>
      </c>
      <c r="F34" s="299">
        <f>SUM('- 56 -'!B34:F34,B34:E34)</f>
        <v>6887657</v>
      </c>
    </row>
    <row r="35" spans="1:6" ht="13.5" customHeight="1">
      <c r="A35" s="399" t="s">
        <v>362</v>
      </c>
      <c r="B35" s="298">
        <v>4650777</v>
      </c>
      <c r="C35" s="298">
        <v>1093179</v>
      </c>
      <c r="D35" s="298">
        <v>614254</v>
      </c>
      <c r="E35" s="298">
        <v>6699825</v>
      </c>
      <c r="F35" s="298">
        <f>SUM('- 56 -'!B35:F35,B35:E35)</f>
        <v>48193335</v>
      </c>
    </row>
    <row r="36" spans="1:6" ht="13.5" customHeight="1">
      <c r="A36" s="400" t="s">
        <v>363</v>
      </c>
      <c r="B36" s="299">
        <v>528728</v>
      </c>
      <c r="C36" s="299">
        <v>125445</v>
      </c>
      <c r="D36" s="299">
        <v>69832</v>
      </c>
      <c r="E36" s="299">
        <v>1185445</v>
      </c>
      <c r="F36" s="299">
        <f>SUM('- 56 -'!B36:F36,B36:E36)</f>
        <v>6315767</v>
      </c>
    </row>
    <row r="37" spans="1:6" ht="13.5" customHeight="1">
      <c r="A37" s="399" t="s">
        <v>364</v>
      </c>
      <c r="B37" s="298">
        <v>892865</v>
      </c>
      <c r="C37" s="298">
        <v>203104</v>
      </c>
      <c r="D37" s="298">
        <v>117926</v>
      </c>
      <c r="E37" s="298">
        <v>1524600</v>
      </c>
      <c r="F37" s="298">
        <f>SUM('- 56 -'!B37:F37,B37:E37)</f>
        <v>10016322</v>
      </c>
    </row>
    <row r="38" spans="1:6" ht="13.5" customHeight="1">
      <c r="A38" s="400" t="s">
        <v>365</v>
      </c>
      <c r="B38" s="299">
        <v>2237740</v>
      </c>
      <c r="C38" s="299">
        <v>515826</v>
      </c>
      <c r="D38" s="299">
        <v>295551</v>
      </c>
      <c r="E38" s="299">
        <v>3066525</v>
      </c>
      <c r="F38" s="299">
        <f>SUM('- 56 -'!B38:F38,B38:E38)</f>
        <v>23021131</v>
      </c>
    </row>
    <row r="39" spans="1:6" ht="13.5" customHeight="1">
      <c r="A39" s="399" t="s">
        <v>366</v>
      </c>
      <c r="B39" s="298">
        <v>482300</v>
      </c>
      <c r="C39" s="298">
        <v>113714</v>
      </c>
      <c r="D39" s="298">
        <v>63700</v>
      </c>
      <c r="E39" s="298">
        <v>1028538</v>
      </c>
      <c r="F39" s="298">
        <f>SUM('- 56 -'!B39:F39,B39:E39)</f>
        <v>5883227</v>
      </c>
    </row>
    <row r="40" spans="1:6" ht="13.5" customHeight="1">
      <c r="A40" s="400" t="s">
        <v>367</v>
      </c>
      <c r="B40" s="299">
        <v>2368464</v>
      </c>
      <c r="C40" s="299">
        <v>542543</v>
      </c>
      <c r="D40" s="299">
        <v>312816</v>
      </c>
      <c r="E40" s="299">
        <v>3790875</v>
      </c>
      <c r="F40" s="299">
        <f>SUM('- 56 -'!B40:F40,B40:E40)</f>
        <v>24907773</v>
      </c>
    </row>
    <row r="41" spans="1:6" ht="13.5" customHeight="1">
      <c r="A41" s="399" t="s">
        <v>368</v>
      </c>
      <c r="B41" s="298">
        <v>1254749</v>
      </c>
      <c r="C41" s="298">
        <v>289217</v>
      </c>
      <c r="D41" s="298">
        <v>165722</v>
      </c>
      <c r="E41" s="298">
        <v>1995675</v>
      </c>
      <c r="F41" s="298">
        <f>SUM('- 56 -'!B41:F41,B41:E41)</f>
        <v>13679618</v>
      </c>
    </row>
    <row r="42" spans="1:6" ht="13.5" customHeight="1">
      <c r="A42" s="400" t="s">
        <v>369</v>
      </c>
      <c r="B42" s="299">
        <v>475013</v>
      </c>
      <c r="C42" s="299">
        <v>111335</v>
      </c>
      <c r="D42" s="299">
        <v>62738</v>
      </c>
      <c r="E42" s="299">
        <v>983400</v>
      </c>
      <c r="F42" s="299">
        <f>SUM('- 56 -'!B42:F42,B42:E42)</f>
        <v>5561812</v>
      </c>
    </row>
    <row r="43" spans="1:6" ht="13.5" customHeight="1">
      <c r="A43" s="399" t="s">
        <v>370</v>
      </c>
      <c r="B43" s="298">
        <v>320147</v>
      </c>
      <c r="C43" s="298">
        <v>75690</v>
      </c>
      <c r="D43" s="298">
        <v>42284</v>
      </c>
      <c r="E43" s="298">
        <v>575275</v>
      </c>
      <c r="F43" s="298">
        <f>SUM('- 56 -'!B43:F43,B43:E43)</f>
        <v>3595809</v>
      </c>
    </row>
    <row r="44" spans="1:6" ht="13.5" customHeight="1">
      <c r="A44" s="400" t="s">
        <v>371</v>
      </c>
      <c r="B44" s="299">
        <v>207363</v>
      </c>
      <c r="C44" s="299">
        <v>45038</v>
      </c>
      <c r="D44" s="299">
        <v>27388</v>
      </c>
      <c r="E44" s="299">
        <v>525511</v>
      </c>
      <c r="F44" s="299">
        <f>SUM('- 56 -'!B44:F44,B44:E44)</f>
        <v>2691810</v>
      </c>
    </row>
    <row r="45" spans="1:6" ht="13.5" customHeight="1">
      <c r="A45" s="399" t="s">
        <v>372</v>
      </c>
      <c r="B45" s="298">
        <v>382634</v>
      </c>
      <c r="C45" s="298">
        <v>89508</v>
      </c>
      <c r="D45" s="298">
        <v>50537</v>
      </c>
      <c r="E45" s="298">
        <v>504900</v>
      </c>
      <c r="F45" s="298">
        <f>SUM('- 56 -'!B45:F45,B45:E45)</f>
        <v>3947031</v>
      </c>
    </row>
    <row r="46" spans="1:6" ht="13.5" customHeight="1">
      <c r="A46" s="400" t="s">
        <v>373</v>
      </c>
      <c r="B46" s="299">
        <v>8112154</v>
      </c>
      <c r="C46" s="299">
        <v>1827680</v>
      </c>
      <c r="D46" s="299">
        <v>1071417</v>
      </c>
      <c r="E46" s="299">
        <v>13842675</v>
      </c>
      <c r="F46" s="299">
        <f>SUM('- 56 -'!B46:F46,B46:E46)</f>
        <v>86138995</v>
      </c>
    </row>
    <row r="47" spans="1:6" ht="13.5" customHeight="1">
      <c r="A47" s="399" t="s">
        <v>377</v>
      </c>
      <c r="B47" s="298">
        <v>0</v>
      </c>
      <c r="C47" s="298">
        <v>0</v>
      </c>
      <c r="D47" s="298">
        <v>0</v>
      </c>
      <c r="E47" s="298">
        <v>0</v>
      </c>
      <c r="F47" s="298">
        <f>SUM('- 56 -'!B47:F47,B47:E47)</f>
        <v>0</v>
      </c>
    </row>
    <row r="48" spans="1:6" ht="4.5" customHeight="1">
      <c r="A48" s="401"/>
      <c r="B48" s="414"/>
      <c r="C48" s="414"/>
      <c r="D48" s="414"/>
      <c r="E48" s="414"/>
      <c r="F48" s="414"/>
    </row>
    <row r="49" spans="1:6" ht="13.5" customHeight="1">
      <c r="A49" s="395" t="s">
        <v>374</v>
      </c>
      <c r="B49" s="301">
        <f>SUM(B11:B47)</f>
        <v>46089554</v>
      </c>
      <c r="C49" s="301">
        <f>SUM(C11:C47)</f>
        <v>10576267</v>
      </c>
      <c r="D49" s="301">
        <f>SUM(D11:D47)</f>
        <v>6076139</v>
      </c>
      <c r="E49" s="301">
        <f>SUM(E11:E47)</f>
        <v>79553370</v>
      </c>
      <c r="F49" s="301">
        <f>SUM(F11:F47)</f>
        <v>502278505</v>
      </c>
    </row>
    <row r="50" spans="1:6" ht="4.5" customHeight="1">
      <c r="A50" s="401" t="s">
        <v>21</v>
      </c>
      <c r="B50" s="414"/>
      <c r="C50" s="414"/>
      <c r="D50" s="414"/>
      <c r="E50" s="414"/>
      <c r="F50" s="414"/>
    </row>
    <row r="51" spans="1:6" ht="14.25" customHeight="1">
      <c r="A51" s="400" t="s">
        <v>375</v>
      </c>
      <c r="B51" s="299">
        <v>20008</v>
      </c>
      <c r="C51" s="299">
        <v>4734</v>
      </c>
      <c r="D51" s="299">
        <v>2643</v>
      </c>
      <c r="E51" s="299">
        <v>122915</v>
      </c>
      <c r="F51" s="415">
        <f>SUM('- 56 -'!B51:F51,B51:E51)</f>
        <v>227041</v>
      </c>
    </row>
    <row r="52" spans="1:6" ht="14.25" customHeight="1">
      <c r="A52" s="399" t="s">
        <v>376</v>
      </c>
      <c r="B52" s="298">
        <v>62540</v>
      </c>
      <c r="C52" s="298">
        <v>15136</v>
      </c>
      <c r="D52" s="298">
        <v>8260</v>
      </c>
      <c r="E52" s="298">
        <v>181500</v>
      </c>
      <c r="F52" s="417">
        <f>SUM('- 56 -'!B52:F52,B52:E52)</f>
        <v>481228</v>
      </c>
    </row>
    <row r="53" spans="1:6" ht="14.25" customHeight="1">
      <c r="A53" s="314"/>
      <c r="B53" s="314"/>
      <c r="C53" s="305"/>
      <c r="D53" s="305"/>
      <c r="E53" s="305"/>
      <c r="F53" s="314"/>
    </row>
    <row r="54" spans="1:6" ht="14.25" customHeight="1">
      <c r="A54" s="97" t="s">
        <v>529</v>
      </c>
      <c r="B54" s="221"/>
      <c r="D54" s="97"/>
      <c r="E54" s="97"/>
      <c r="F54" s="97"/>
    </row>
    <row r="55" spans="1:6" ht="14.25" customHeight="1">
      <c r="A55" s="221"/>
      <c r="B55" s="221"/>
      <c r="D55" s="97"/>
      <c r="E55" s="97"/>
      <c r="F55" s="97"/>
    </row>
    <row r="56" spans="1:6" ht="14.25" customHeight="1">
      <c r="A56" s="221"/>
      <c r="B56" s="221"/>
      <c r="D56" s="97"/>
      <c r="E56" s="97"/>
      <c r="F56" s="97"/>
    </row>
    <row r="57" spans="1:6" ht="14.25" customHeight="1">
      <c r="A57" s="3"/>
      <c r="B57" s="3"/>
      <c r="C57" s="9"/>
      <c r="D57" s="103"/>
      <c r="E57" s="103"/>
      <c r="F57" s="103"/>
    </row>
    <row r="58" spans="1:6" ht="14.25" customHeight="1">
      <c r="A58" s="3"/>
      <c r="B58" s="3"/>
      <c r="C58" s="9"/>
      <c r="D58" s="9"/>
      <c r="E58" s="9"/>
      <c r="F58" s="9"/>
    </row>
    <row r="59" ht="14.25" customHeight="1"/>
    <row r="60" ht="14.25" customHeight="1"/>
  </sheetData>
  <printOptions horizontalCentered="1"/>
  <pageMargins left="0.5" right="0.5" top="0.6" bottom="0" header="0.3" footer="0"/>
  <pageSetup fitToHeight="1" fitToWidth="1" horizontalDpi="300" verticalDpi="300" orientation="portrait" scale="86" r:id="rId1"/>
  <headerFooter alignWithMargins="0">
    <oddHeader>&amp;C&amp;"Times New Roman,Bold"&amp;11&amp;A</oddHeader>
  </headerFooter>
</worksheet>
</file>

<file path=xl/worksheets/sheet49.xml><?xml version="1.0" encoding="utf-8"?>
<worksheet xmlns="http://schemas.openxmlformats.org/spreadsheetml/2006/main" xmlns:r="http://schemas.openxmlformats.org/officeDocument/2006/relationships">
  <sheetPr codeName="Sheet47">
    <pageSetUpPr fitToPage="1"/>
  </sheetPr>
  <dimension ref="A1:F59"/>
  <sheetViews>
    <sheetView showGridLines="0" showZeros="0" workbookViewId="0" topLeftCell="A1">
      <selection activeCell="A1" sqref="A1"/>
    </sheetView>
  </sheetViews>
  <sheetFormatPr defaultColWidth="19.83203125" defaultRowHeight="12"/>
  <cols>
    <col min="1" max="1" width="31.83203125" style="66" customWidth="1"/>
    <col min="2" max="2" width="23.83203125" style="66" customWidth="1"/>
    <col min="3" max="3" width="19.83203125" style="66" customWidth="1"/>
    <col min="4" max="4" width="18.83203125" style="66" customWidth="1"/>
    <col min="5" max="5" width="20.83203125" style="66" customWidth="1"/>
    <col min="6" max="6" width="22.83203125" style="66" customWidth="1"/>
    <col min="7" max="16384" width="19.83203125" style="66" customWidth="1"/>
  </cols>
  <sheetData>
    <row r="1" spans="1:6" ht="6.75" customHeight="1">
      <c r="A1" s="64"/>
      <c r="B1" s="64"/>
      <c r="C1" s="64"/>
      <c r="D1" s="64"/>
      <c r="E1" s="64"/>
      <c r="F1" s="64"/>
    </row>
    <row r="2" spans="1:6" ht="15.75" customHeight="1">
      <c r="A2" s="82"/>
      <c r="B2" s="524" t="s">
        <v>566</v>
      </c>
      <c r="C2" s="336"/>
      <c r="D2" s="366"/>
      <c r="E2" s="366"/>
      <c r="F2" s="337" t="s">
        <v>262</v>
      </c>
    </row>
    <row r="3" spans="1:6" ht="15.75" customHeight="1">
      <c r="A3" s="85"/>
      <c r="B3" s="85"/>
      <c r="C3" s="64"/>
      <c r="D3" s="64"/>
      <c r="E3" s="64"/>
      <c r="F3" s="64"/>
    </row>
    <row r="4" spans="2:6" ht="15.75" customHeight="1">
      <c r="B4" s="368" t="s">
        <v>518</v>
      </c>
      <c r="C4" s="87"/>
      <c r="D4" s="88"/>
      <c r="E4" s="88"/>
      <c r="F4" s="88"/>
    </row>
    <row r="5" spans="2:6" ht="15.75" customHeight="1">
      <c r="B5" s="369" t="s">
        <v>329</v>
      </c>
      <c r="C5" s="89"/>
      <c r="D5" s="90"/>
      <c r="E5" s="90"/>
      <c r="F5" s="90"/>
    </row>
    <row r="6" spans="2:6" ht="15.75" customHeight="1">
      <c r="B6" s="370" t="s">
        <v>138</v>
      </c>
      <c r="C6" s="83"/>
      <c r="D6" s="83"/>
      <c r="E6" s="100"/>
      <c r="F6" s="107"/>
    </row>
    <row r="7" spans="2:6" ht="15.75" customHeight="1">
      <c r="B7" s="91"/>
      <c r="C7" s="91"/>
      <c r="D7" s="34"/>
      <c r="E7" s="91" t="s">
        <v>47</v>
      </c>
      <c r="F7" s="91" t="s">
        <v>265</v>
      </c>
    </row>
    <row r="8" spans="1:6" ht="15.75" customHeight="1">
      <c r="A8" s="303"/>
      <c r="B8" s="465" t="s">
        <v>49</v>
      </c>
      <c r="C8" s="94" t="s">
        <v>159</v>
      </c>
      <c r="D8" s="94" t="s">
        <v>98</v>
      </c>
      <c r="E8" s="94" t="s">
        <v>82</v>
      </c>
      <c r="F8" s="94" t="s">
        <v>266</v>
      </c>
    </row>
    <row r="9" spans="1:6" ht="15.75" customHeight="1">
      <c r="A9" s="304" t="s">
        <v>118</v>
      </c>
      <c r="B9" s="467" t="s">
        <v>250</v>
      </c>
      <c r="C9" s="96" t="s">
        <v>290</v>
      </c>
      <c r="D9" s="96" t="s">
        <v>291</v>
      </c>
      <c r="E9" s="96" t="s">
        <v>115</v>
      </c>
      <c r="F9" s="96" t="s">
        <v>318</v>
      </c>
    </row>
    <row r="10" spans="1:5" ht="4.5" customHeight="1">
      <c r="A10" s="61"/>
      <c r="B10" s="64"/>
      <c r="C10" s="64"/>
      <c r="D10" s="64"/>
      <c r="E10" s="64"/>
    </row>
    <row r="11" spans="1:6" ht="13.5" customHeight="1">
      <c r="A11" s="399" t="s">
        <v>339</v>
      </c>
      <c r="B11" s="298">
        <v>705033</v>
      </c>
      <c r="C11" s="298">
        <v>556726</v>
      </c>
      <c r="D11" s="298">
        <v>40000</v>
      </c>
      <c r="E11" s="298">
        <v>35531</v>
      </c>
      <c r="F11" s="298">
        <v>12210</v>
      </c>
    </row>
    <row r="12" spans="1:6" ht="13.5" customHeight="1">
      <c r="A12" s="400" t="s">
        <v>340</v>
      </c>
      <c r="B12" s="299">
        <v>1263393</v>
      </c>
      <c r="C12" s="299">
        <v>1045103</v>
      </c>
      <c r="D12" s="299">
        <v>66051</v>
      </c>
      <c r="E12" s="299">
        <v>183095</v>
      </c>
      <c r="F12" s="299">
        <v>20707</v>
      </c>
    </row>
    <row r="13" spans="1:6" ht="13.5" customHeight="1">
      <c r="A13" s="399" t="s">
        <v>341</v>
      </c>
      <c r="B13" s="298">
        <v>751100</v>
      </c>
      <c r="C13" s="298">
        <v>2661200</v>
      </c>
      <c r="D13" s="298">
        <v>398100</v>
      </c>
      <c r="E13" s="298">
        <v>435800</v>
      </c>
      <c r="F13" s="298">
        <v>274500</v>
      </c>
    </row>
    <row r="14" spans="1:6" ht="13.5" customHeight="1">
      <c r="A14" s="400" t="s">
        <v>378</v>
      </c>
      <c r="B14" s="299">
        <v>2124373</v>
      </c>
      <c r="C14" s="299">
        <v>1210483</v>
      </c>
      <c r="D14" s="299">
        <v>140889</v>
      </c>
      <c r="E14" s="299">
        <v>19828</v>
      </c>
      <c r="F14" s="299">
        <v>99840</v>
      </c>
    </row>
    <row r="15" spans="1:6" ht="13.5" customHeight="1">
      <c r="A15" s="399" t="s">
        <v>342</v>
      </c>
      <c r="B15" s="298">
        <v>815510</v>
      </c>
      <c r="C15" s="298">
        <v>665557</v>
      </c>
      <c r="D15" s="298">
        <v>45499</v>
      </c>
      <c r="E15" s="298">
        <v>50160</v>
      </c>
      <c r="F15" s="298">
        <v>48078</v>
      </c>
    </row>
    <row r="16" spans="1:6" ht="13.5" customHeight="1">
      <c r="A16" s="400" t="s">
        <v>343</v>
      </c>
      <c r="B16" s="299">
        <v>33301</v>
      </c>
      <c r="C16" s="299">
        <v>492239</v>
      </c>
      <c r="D16" s="299">
        <v>40000</v>
      </c>
      <c r="E16" s="299">
        <v>45926</v>
      </c>
      <c r="F16" s="299">
        <v>45599</v>
      </c>
    </row>
    <row r="17" spans="1:6" ht="13.5" customHeight="1">
      <c r="A17" s="399" t="s">
        <v>344</v>
      </c>
      <c r="B17" s="298">
        <v>898756</v>
      </c>
      <c r="C17" s="298">
        <v>454517</v>
      </c>
      <c r="D17" s="298">
        <v>70195</v>
      </c>
      <c r="E17" s="298">
        <v>80850</v>
      </c>
      <c r="F17" s="298">
        <v>8980</v>
      </c>
    </row>
    <row r="18" spans="1:6" ht="13.5" customHeight="1">
      <c r="A18" s="400" t="s">
        <v>345</v>
      </c>
      <c r="B18" s="299">
        <v>1400000</v>
      </c>
      <c r="C18" s="299">
        <v>1478993</v>
      </c>
      <c r="D18" s="299">
        <v>531320</v>
      </c>
      <c r="E18" s="299">
        <v>87104</v>
      </c>
      <c r="F18" s="299">
        <v>466737</v>
      </c>
    </row>
    <row r="19" spans="1:6" ht="13.5" customHeight="1">
      <c r="A19" s="399" t="s">
        <v>346</v>
      </c>
      <c r="B19" s="298">
        <v>759761</v>
      </c>
      <c r="C19" s="298">
        <v>1109888</v>
      </c>
      <c r="D19" s="298">
        <v>125381</v>
      </c>
      <c r="E19" s="298">
        <v>187990</v>
      </c>
      <c r="F19" s="298">
        <v>0</v>
      </c>
    </row>
    <row r="20" spans="1:6" ht="13.5" customHeight="1">
      <c r="A20" s="400" t="s">
        <v>347</v>
      </c>
      <c r="B20" s="299">
        <v>1996934</v>
      </c>
      <c r="C20" s="299">
        <v>1656541</v>
      </c>
      <c r="D20" s="299">
        <v>174308</v>
      </c>
      <c r="E20" s="299">
        <v>420145</v>
      </c>
      <c r="F20" s="299">
        <v>57963</v>
      </c>
    </row>
    <row r="21" spans="1:6" ht="13.5" customHeight="1">
      <c r="A21" s="399" t="s">
        <v>348</v>
      </c>
      <c r="B21" s="298">
        <v>1297935</v>
      </c>
      <c r="C21" s="298">
        <v>1164726</v>
      </c>
      <c r="D21" s="298">
        <v>78725</v>
      </c>
      <c r="E21" s="298">
        <v>120973</v>
      </c>
      <c r="F21" s="298">
        <v>46074</v>
      </c>
    </row>
    <row r="22" spans="1:6" ht="13.5" customHeight="1">
      <c r="A22" s="400" t="s">
        <v>349</v>
      </c>
      <c r="B22" s="299">
        <v>299157</v>
      </c>
      <c r="C22" s="299">
        <v>909394</v>
      </c>
      <c r="D22" s="299">
        <v>132277</v>
      </c>
      <c r="E22" s="299">
        <v>49995</v>
      </c>
      <c r="F22" s="299">
        <v>128300</v>
      </c>
    </row>
    <row r="23" spans="1:6" ht="13.5" customHeight="1">
      <c r="A23" s="399" t="s">
        <v>350</v>
      </c>
      <c r="B23" s="298">
        <v>991717</v>
      </c>
      <c r="C23" s="298">
        <v>679277</v>
      </c>
      <c r="D23" s="298">
        <v>49722</v>
      </c>
      <c r="E23" s="298">
        <v>64378</v>
      </c>
      <c r="F23" s="298">
        <v>99720</v>
      </c>
    </row>
    <row r="24" spans="1:6" ht="13.5" customHeight="1">
      <c r="A24" s="400" t="s">
        <v>351</v>
      </c>
      <c r="B24" s="299">
        <v>1634581</v>
      </c>
      <c r="C24" s="299">
        <v>2221607</v>
      </c>
      <c r="D24" s="299">
        <v>112278</v>
      </c>
      <c r="E24" s="299">
        <v>372763</v>
      </c>
      <c r="F24" s="299">
        <v>251784</v>
      </c>
    </row>
    <row r="25" spans="1:6" ht="13.5" customHeight="1">
      <c r="A25" s="399" t="s">
        <v>352</v>
      </c>
      <c r="B25" s="298">
        <v>834947</v>
      </c>
      <c r="C25" s="298">
        <v>5715580</v>
      </c>
      <c r="D25" s="298">
        <v>600364</v>
      </c>
      <c r="E25" s="298">
        <v>567600</v>
      </c>
      <c r="F25" s="298">
        <v>309962</v>
      </c>
    </row>
    <row r="26" spans="1:6" ht="13.5" customHeight="1">
      <c r="A26" s="400" t="s">
        <v>353</v>
      </c>
      <c r="B26" s="299">
        <v>1490343</v>
      </c>
      <c r="C26" s="299">
        <v>1179718</v>
      </c>
      <c r="D26" s="299">
        <v>168552</v>
      </c>
      <c r="E26" s="299">
        <v>264083</v>
      </c>
      <c r="F26" s="299">
        <v>132779</v>
      </c>
    </row>
    <row r="27" spans="1:6" ht="13.5" customHeight="1">
      <c r="A27" s="399" t="s">
        <v>354</v>
      </c>
      <c r="B27" s="298">
        <v>40003</v>
      </c>
      <c r="C27" s="298">
        <v>1087225</v>
      </c>
      <c r="D27" s="298">
        <v>428288</v>
      </c>
      <c r="E27" s="298">
        <v>236913</v>
      </c>
      <c r="F27" s="298">
        <v>275957</v>
      </c>
    </row>
    <row r="28" spans="1:6" ht="13.5" customHeight="1">
      <c r="A28" s="400" t="s">
        <v>355</v>
      </c>
      <c r="B28" s="299">
        <v>1418724</v>
      </c>
      <c r="C28" s="299">
        <v>507017</v>
      </c>
      <c r="D28" s="299">
        <v>80694</v>
      </c>
      <c r="E28" s="299">
        <v>65065</v>
      </c>
      <c r="F28" s="299">
        <v>92426</v>
      </c>
    </row>
    <row r="29" spans="1:6" ht="13.5" customHeight="1">
      <c r="A29" s="399" t="s">
        <v>356</v>
      </c>
      <c r="B29" s="298">
        <v>574436</v>
      </c>
      <c r="C29" s="298">
        <v>5013970</v>
      </c>
      <c r="D29" s="298">
        <v>349515</v>
      </c>
      <c r="E29" s="298">
        <v>261278</v>
      </c>
      <c r="F29" s="298">
        <v>108418</v>
      </c>
    </row>
    <row r="30" spans="1:6" ht="13.5" customHeight="1">
      <c r="A30" s="400" t="s">
        <v>357</v>
      </c>
      <c r="B30" s="299">
        <v>786280</v>
      </c>
      <c r="C30" s="299">
        <v>575707</v>
      </c>
      <c r="D30" s="299">
        <v>40000</v>
      </c>
      <c r="E30" s="299">
        <v>34155</v>
      </c>
      <c r="F30" s="299">
        <v>43560</v>
      </c>
    </row>
    <row r="31" spans="1:6" ht="13.5" customHeight="1">
      <c r="A31" s="399" t="s">
        <v>358</v>
      </c>
      <c r="B31" s="298">
        <v>717414</v>
      </c>
      <c r="C31" s="298">
        <v>1316582</v>
      </c>
      <c r="D31" s="298">
        <v>160913</v>
      </c>
      <c r="E31" s="298">
        <v>150315</v>
      </c>
      <c r="F31" s="298">
        <v>208122</v>
      </c>
    </row>
    <row r="32" spans="1:6" ht="13.5" customHeight="1">
      <c r="A32" s="400" t="s">
        <v>359</v>
      </c>
      <c r="B32" s="299">
        <v>1129951</v>
      </c>
      <c r="C32" s="299">
        <v>771425</v>
      </c>
      <c r="D32" s="299">
        <v>56175</v>
      </c>
      <c r="E32" s="299">
        <v>126858</v>
      </c>
      <c r="F32" s="299">
        <v>83874</v>
      </c>
    </row>
    <row r="33" spans="1:6" ht="13.5" customHeight="1">
      <c r="A33" s="399" t="s">
        <v>360</v>
      </c>
      <c r="B33" s="298">
        <v>1512767</v>
      </c>
      <c r="C33" s="298">
        <v>972555</v>
      </c>
      <c r="D33" s="298">
        <v>83934</v>
      </c>
      <c r="E33" s="298">
        <v>56705</v>
      </c>
      <c r="F33" s="298">
        <v>14988</v>
      </c>
    </row>
    <row r="34" spans="1:6" ht="13.5" customHeight="1">
      <c r="A34" s="400" t="s">
        <v>361</v>
      </c>
      <c r="B34" s="299">
        <v>1260834</v>
      </c>
      <c r="C34" s="299">
        <v>763939</v>
      </c>
      <c r="D34" s="299">
        <v>60541</v>
      </c>
      <c r="E34" s="299">
        <v>62535</v>
      </c>
      <c r="F34" s="299">
        <v>61029</v>
      </c>
    </row>
    <row r="35" spans="1:6" ht="13.5" customHeight="1">
      <c r="A35" s="399" t="s">
        <v>362</v>
      </c>
      <c r="B35" s="298">
        <v>1514272</v>
      </c>
      <c r="C35" s="298">
        <v>5942265</v>
      </c>
      <c r="D35" s="298">
        <v>621515</v>
      </c>
      <c r="E35" s="298">
        <v>808088</v>
      </c>
      <c r="F35" s="298">
        <v>264736</v>
      </c>
    </row>
    <row r="36" spans="1:6" ht="13.5" customHeight="1">
      <c r="A36" s="400" t="s">
        <v>363</v>
      </c>
      <c r="B36" s="299">
        <v>1024000</v>
      </c>
      <c r="C36" s="299">
        <v>555808</v>
      </c>
      <c r="D36" s="299">
        <v>55406</v>
      </c>
      <c r="E36" s="299">
        <v>37675</v>
      </c>
      <c r="F36" s="299">
        <v>33567</v>
      </c>
    </row>
    <row r="37" spans="1:6" ht="13.5" customHeight="1">
      <c r="A37" s="399" t="s">
        <v>364</v>
      </c>
      <c r="B37" s="298">
        <v>1249337</v>
      </c>
      <c r="C37" s="298">
        <v>1901704</v>
      </c>
      <c r="D37" s="298">
        <v>84376</v>
      </c>
      <c r="E37" s="298">
        <v>115500</v>
      </c>
      <c r="F37" s="298">
        <v>159059</v>
      </c>
    </row>
    <row r="38" spans="1:6" ht="13.5" customHeight="1">
      <c r="A38" s="400" t="s">
        <v>365</v>
      </c>
      <c r="B38" s="299">
        <v>762094</v>
      </c>
      <c r="C38" s="299">
        <v>3226067</v>
      </c>
      <c r="D38" s="299">
        <v>324727</v>
      </c>
      <c r="E38" s="299">
        <v>304948</v>
      </c>
      <c r="F38" s="299">
        <v>206976</v>
      </c>
    </row>
    <row r="39" spans="1:6" ht="13.5" customHeight="1">
      <c r="A39" s="399" t="s">
        <v>366</v>
      </c>
      <c r="B39" s="298">
        <v>1084989</v>
      </c>
      <c r="C39" s="298">
        <v>554423</v>
      </c>
      <c r="D39" s="298">
        <v>44739</v>
      </c>
      <c r="E39" s="298">
        <v>25905</v>
      </c>
      <c r="F39" s="298">
        <v>8914</v>
      </c>
    </row>
    <row r="40" spans="1:6" ht="13.5" customHeight="1">
      <c r="A40" s="400" t="s">
        <v>367</v>
      </c>
      <c r="B40" s="299">
        <v>581056</v>
      </c>
      <c r="C40" s="299">
        <v>3872008</v>
      </c>
      <c r="D40" s="299">
        <v>340288</v>
      </c>
      <c r="E40" s="299">
        <v>484605</v>
      </c>
      <c r="F40" s="299">
        <v>167272</v>
      </c>
    </row>
    <row r="41" spans="1:6" ht="13.5" customHeight="1">
      <c r="A41" s="399" t="s">
        <v>368</v>
      </c>
      <c r="B41" s="298">
        <v>2658669</v>
      </c>
      <c r="C41" s="298">
        <v>2180562</v>
      </c>
      <c r="D41" s="298">
        <v>115729</v>
      </c>
      <c r="E41" s="298">
        <v>127050</v>
      </c>
      <c r="F41" s="298">
        <v>88385</v>
      </c>
    </row>
    <row r="42" spans="1:6" ht="13.5" customHeight="1">
      <c r="A42" s="400" t="s">
        <v>369</v>
      </c>
      <c r="B42" s="299">
        <v>1002401</v>
      </c>
      <c r="C42" s="299">
        <v>784513</v>
      </c>
      <c r="D42" s="299">
        <v>66791</v>
      </c>
      <c r="E42" s="299">
        <v>183260</v>
      </c>
      <c r="F42" s="299">
        <v>118872</v>
      </c>
    </row>
    <row r="43" spans="1:6" ht="13.5" customHeight="1">
      <c r="A43" s="399" t="s">
        <v>370</v>
      </c>
      <c r="B43" s="298">
        <v>612521</v>
      </c>
      <c r="C43" s="298">
        <v>263583</v>
      </c>
      <c r="D43" s="298">
        <v>40000</v>
      </c>
      <c r="E43" s="298">
        <v>40590</v>
      </c>
      <c r="F43" s="298">
        <v>10036</v>
      </c>
    </row>
    <row r="44" spans="1:6" ht="13.5" customHeight="1">
      <c r="A44" s="400" t="s">
        <v>371</v>
      </c>
      <c r="B44" s="299">
        <v>716378</v>
      </c>
      <c r="C44" s="299">
        <v>385865</v>
      </c>
      <c r="D44" s="299">
        <v>93840</v>
      </c>
      <c r="E44" s="299">
        <v>32725</v>
      </c>
      <c r="F44" s="299">
        <v>65941</v>
      </c>
    </row>
    <row r="45" spans="1:6" ht="13.5" customHeight="1">
      <c r="A45" s="399" t="s">
        <v>372</v>
      </c>
      <c r="B45" s="298">
        <v>367651</v>
      </c>
      <c r="C45" s="298">
        <v>462909</v>
      </c>
      <c r="D45" s="298">
        <v>40000</v>
      </c>
      <c r="E45" s="298">
        <v>80025</v>
      </c>
      <c r="F45" s="298">
        <v>14190</v>
      </c>
    </row>
    <row r="46" spans="1:6" ht="13.5" customHeight="1">
      <c r="A46" s="400" t="s">
        <v>373</v>
      </c>
      <c r="B46" s="299">
        <v>1178316</v>
      </c>
      <c r="C46" s="299">
        <v>11964896</v>
      </c>
      <c r="D46" s="299">
        <v>6515130</v>
      </c>
      <c r="E46" s="299">
        <v>1447380</v>
      </c>
      <c r="F46" s="299">
        <v>1805215</v>
      </c>
    </row>
    <row r="47" spans="1:6" ht="13.5" customHeight="1">
      <c r="A47" s="399" t="s">
        <v>377</v>
      </c>
      <c r="B47" s="298">
        <v>0</v>
      </c>
      <c r="C47" s="298">
        <v>0</v>
      </c>
      <c r="D47" s="298">
        <v>0</v>
      </c>
      <c r="E47" s="298">
        <v>635000</v>
      </c>
      <c r="F47" s="298">
        <v>0</v>
      </c>
    </row>
    <row r="48" spans="1:6" ht="4.5" customHeight="1">
      <c r="A48" s="401"/>
      <c r="B48" s="414"/>
      <c r="C48" s="414"/>
      <c r="D48" s="414"/>
      <c r="E48" s="414"/>
      <c r="F48" s="414"/>
    </row>
    <row r="49" spans="1:6" ht="13.5" customHeight="1">
      <c r="A49" s="395" t="s">
        <v>374</v>
      </c>
      <c r="B49" s="301">
        <f>SUM(B11:B47)</f>
        <v>37488934</v>
      </c>
      <c r="C49" s="301">
        <f>SUM(C11:C47)</f>
        <v>66304572</v>
      </c>
      <c r="D49" s="301">
        <f>SUM(D11:D47)</f>
        <v>12376262</v>
      </c>
      <c r="E49" s="301">
        <f>SUM(E11:E47)</f>
        <v>8302796</v>
      </c>
      <c r="F49" s="301">
        <f>SUM(F11:F47)</f>
        <v>5834770</v>
      </c>
    </row>
    <row r="50" spans="1:6" ht="4.5" customHeight="1">
      <c r="A50" s="401" t="s">
        <v>21</v>
      </c>
      <c r="B50" s="414"/>
      <c r="C50" s="414"/>
      <c r="D50" s="414"/>
      <c r="E50" s="414"/>
      <c r="F50" s="414"/>
    </row>
    <row r="51" spans="1:6" ht="14.25" customHeight="1">
      <c r="A51" s="400" t="s">
        <v>375</v>
      </c>
      <c r="B51" s="299">
        <v>24805</v>
      </c>
      <c r="C51" s="299">
        <v>5285</v>
      </c>
      <c r="D51" s="299">
        <v>15000</v>
      </c>
      <c r="E51" s="299">
        <v>0</v>
      </c>
      <c r="F51" s="299">
        <v>4402</v>
      </c>
    </row>
    <row r="52" spans="1:6" ht="14.25" customHeight="1">
      <c r="A52" s="399" t="s">
        <v>376</v>
      </c>
      <c r="B52" s="298">
        <v>1180</v>
      </c>
      <c r="C52" s="298">
        <v>110680</v>
      </c>
      <c r="D52" s="298">
        <v>15000</v>
      </c>
      <c r="E52" s="298">
        <v>10945</v>
      </c>
      <c r="F52" s="298">
        <v>4160</v>
      </c>
    </row>
    <row r="53" spans="1:6" ht="14.25" customHeight="1">
      <c r="A53" s="314"/>
      <c r="B53" s="314"/>
      <c r="C53" s="305"/>
      <c r="D53" s="305"/>
      <c r="E53" s="305"/>
      <c r="F53" s="314"/>
    </row>
    <row r="54" spans="1:6" ht="14.25" customHeight="1">
      <c r="A54" s="97" t="s">
        <v>530</v>
      </c>
      <c r="B54" s="249"/>
      <c r="C54" s="97"/>
      <c r="D54" s="97"/>
      <c r="E54" s="97"/>
      <c r="F54" s="98"/>
    </row>
    <row r="55" spans="1:6" ht="14.25" customHeight="1">
      <c r="A55" s="551" t="s">
        <v>532</v>
      </c>
      <c r="B55" s="221"/>
      <c r="C55" s="97"/>
      <c r="D55" s="97"/>
      <c r="E55" s="97"/>
      <c r="F55" s="108"/>
    </row>
    <row r="56" spans="1:6" ht="14.25" customHeight="1">
      <c r="A56" s="97" t="s">
        <v>531</v>
      </c>
      <c r="C56" s="97"/>
      <c r="D56" s="97"/>
      <c r="E56" s="97"/>
      <c r="F56" s="98"/>
    </row>
    <row r="57" spans="1:6" ht="14.25" customHeight="1">
      <c r="A57" s="97"/>
      <c r="B57" s="221"/>
      <c r="C57" s="97"/>
      <c r="D57" s="97"/>
      <c r="E57" s="97"/>
      <c r="F57" s="98"/>
    </row>
    <row r="58" spans="1:6" ht="14.25" customHeight="1">
      <c r="A58" s="551"/>
      <c r="B58" s="221"/>
      <c r="C58" s="109"/>
      <c r="D58" s="97"/>
      <c r="E58" s="97"/>
      <c r="F58" s="98"/>
    </row>
    <row r="59" spans="1:5" ht="14.25" customHeight="1">
      <c r="A59" s="97"/>
      <c r="C59" s="9"/>
      <c r="D59" s="9"/>
      <c r="E59" s="9"/>
    </row>
    <row r="60" ht="14.25"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Roman,Bold"&amp;11&amp;A</oddHead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A1:G54"/>
  <sheetViews>
    <sheetView showGridLines="0" showZeros="0" workbookViewId="0" topLeftCell="A1">
      <selection activeCell="A1" sqref="A1"/>
    </sheetView>
  </sheetViews>
  <sheetFormatPr defaultColWidth="15.83203125" defaultRowHeight="12"/>
  <cols>
    <col min="1" max="1" width="34.83203125" style="66" customWidth="1"/>
    <col min="2" max="2" width="19.83203125" style="66" customWidth="1"/>
    <col min="3" max="3" width="18.83203125" style="66" customWidth="1"/>
    <col min="4" max="4" width="20.83203125" style="66" customWidth="1"/>
    <col min="5" max="5" width="2.83203125" style="66" customWidth="1"/>
    <col min="6" max="6" width="18.83203125" style="66" customWidth="1"/>
    <col min="7" max="7" width="20.83203125" style="66" customWidth="1"/>
    <col min="8" max="16384" width="15.83203125" style="66" customWidth="1"/>
  </cols>
  <sheetData>
    <row r="1" spans="1:6" ht="6.75" customHeight="1">
      <c r="A1" s="64"/>
      <c r="B1" s="64"/>
      <c r="C1" s="64"/>
      <c r="D1" s="64"/>
      <c r="E1" s="114"/>
      <c r="F1" s="114"/>
    </row>
    <row r="2" spans="1:7" ht="15.75" customHeight="1">
      <c r="A2" s="67"/>
      <c r="B2" s="372" t="s">
        <v>24</v>
      </c>
      <c r="C2" s="161"/>
      <c r="D2" s="161"/>
      <c r="E2" s="161"/>
      <c r="F2" s="175"/>
      <c r="G2" s="178" t="s">
        <v>26</v>
      </c>
    </row>
    <row r="3" spans="1:7" ht="15.75" customHeight="1">
      <c r="A3" s="69"/>
      <c r="B3" s="507" t="s">
        <v>565</v>
      </c>
      <c r="C3" s="164"/>
      <c r="D3" s="164"/>
      <c r="E3" s="164"/>
      <c r="F3" s="176"/>
      <c r="G3" s="176"/>
    </row>
    <row r="4" spans="5:6" ht="15.75" customHeight="1">
      <c r="E4" s="114"/>
      <c r="F4" s="114"/>
    </row>
    <row r="5" spans="2:6" ht="15.75" customHeight="1">
      <c r="B5"/>
      <c r="C5"/>
      <c r="D5"/>
      <c r="E5"/>
      <c r="F5"/>
    </row>
    <row r="6" spans="2:6" ht="15.75" customHeight="1">
      <c r="B6"/>
      <c r="C6"/>
      <c r="D6"/>
      <c r="E6"/>
      <c r="F6"/>
    </row>
    <row r="7" spans="2:7" ht="15.75" customHeight="1">
      <c r="B7" s="225" t="s">
        <v>80</v>
      </c>
      <c r="C7" s="226"/>
      <c r="D7" s="282" t="s">
        <v>81</v>
      </c>
      <c r="E7"/>
      <c r="F7" s="282" t="s">
        <v>87</v>
      </c>
      <c r="G7"/>
    </row>
    <row r="8" spans="1:7" ht="15.75" customHeight="1">
      <c r="A8" s="34"/>
      <c r="B8" s="243" t="s">
        <v>248</v>
      </c>
      <c r="C8" s="169"/>
      <c r="D8" s="243" t="s">
        <v>35</v>
      </c>
      <c r="E8" s="280"/>
      <c r="F8" s="169" t="s">
        <v>105</v>
      </c>
      <c r="G8"/>
    </row>
    <row r="9" spans="1:7" ht="15.75" customHeight="1">
      <c r="A9" s="448" t="s">
        <v>118</v>
      </c>
      <c r="B9" s="59" t="s">
        <v>47</v>
      </c>
      <c r="C9" s="59" t="s">
        <v>87</v>
      </c>
      <c r="D9" s="96" t="s">
        <v>62</v>
      </c>
      <c r="E9" s="281"/>
      <c r="F9" s="59" t="s">
        <v>224</v>
      </c>
      <c r="G9"/>
    </row>
    <row r="10" spans="1:7" ht="4.5" customHeight="1">
      <c r="A10" s="61"/>
      <c r="B10" s="81"/>
      <c r="C10" s="61"/>
      <c r="E10" s="121"/>
      <c r="G10"/>
    </row>
    <row r="11" spans="1:7" ht="13.5" customHeight="1">
      <c r="A11" s="399" t="s">
        <v>339</v>
      </c>
      <c r="B11" s="376">
        <v>0</v>
      </c>
      <c r="C11" s="376">
        <f>SUM('- 6 -'!B11:H11,B11)</f>
        <v>1500</v>
      </c>
      <c r="D11" s="376">
        <v>45</v>
      </c>
      <c r="E11" s="246"/>
      <c r="F11" s="376">
        <f>C11+D11</f>
        <v>1545</v>
      </c>
      <c r="G11"/>
    </row>
    <row r="12" spans="1:7" ht="13.5" customHeight="1">
      <c r="A12" s="400" t="s">
        <v>340</v>
      </c>
      <c r="B12" s="377">
        <v>57</v>
      </c>
      <c r="C12" s="377">
        <f>SUM('- 6 -'!B12:H12,B12)</f>
        <v>2276.6</v>
      </c>
      <c r="D12" s="377">
        <v>0</v>
      </c>
      <c r="E12" s="246"/>
      <c r="F12" s="377">
        <f aca="true" t="shared" si="0" ref="F12:F47">C12+D12</f>
        <v>2276.6</v>
      </c>
      <c r="G12"/>
    </row>
    <row r="13" spans="1:7" ht="13.5" customHeight="1">
      <c r="A13" s="399" t="s">
        <v>341</v>
      </c>
      <c r="B13" s="376">
        <v>324.1</v>
      </c>
      <c r="C13" s="376">
        <f>SUM('- 6 -'!B13:H13,B13)</f>
        <v>6879</v>
      </c>
      <c r="D13" s="376">
        <v>230</v>
      </c>
      <c r="E13" s="246"/>
      <c r="F13" s="376">
        <f t="shared" si="0"/>
        <v>7109</v>
      </c>
      <c r="G13"/>
    </row>
    <row r="14" spans="1:7" ht="13.5" customHeight="1">
      <c r="A14" s="400" t="s">
        <v>378</v>
      </c>
      <c r="B14" s="377">
        <v>29</v>
      </c>
      <c r="C14" s="377">
        <f>SUM('- 6 -'!B14:H14,B14)</f>
        <v>4274</v>
      </c>
      <c r="D14" s="377">
        <v>70</v>
      </c>
      <c r="E14" s="246"/>
      <c r="F14" s="377">
        <f t="shared" si="0"/>
        <v>4344</v>
      </c>
      <c r="G14"/>
    </row>
    <row r="15" spans="1:7" ht="13.5" customHeight="1">
      <c r="A15" s="399" t="s">
        <v>342</v>
      </c>
      <c r="B15" s="376">
        <v>0</v>
      </c>
      <c r="C15" s="376">
        <f>SUM('- 6 -'!B15:H15,B15)</f>
        <v>1636.5</v>
      </c>
      <c r="D15" s="376">
        <v>0</v>
      </c>
      <c r="E15" s="246"/>
      <c r="F15" s="376">
        <f t="shared" si="0"/>
        <v>1636.5</v>
      </c>
      <c r="G15"/>
    </row>
    <row r="16" spans="1:7" ht="13.5" customHeight="1">
      <c r="A16" s="400" t="s">
        <v>343</v>
      </c>
      <c r="B16" s="377">
        <v>15</v>
      </c>
      <c r="C16" s="377">
        <f>SUM('- 6 -'!B16:H16,B16)</f>
        <v>1364</v>
      </c>
      <c r="D16" s="377">
        <v>5</v>
      </c>
      <c r="E16" s="246"/>
      <c r="F16" s="377">
        <f t="shared" si="0"/>
        <v>1369</v>
      </c>
      <c r="G16"/>
    </row>
    <row r="17" spans="1:7" ht="13.5" customHeight="1">
      <c r="A17" s="399" t="s">
        <v>344</v>
      </c>
      <c r="B17" s="376">
        <v>30</v>
      </c>
      <c r="C17" s="376">
        <f>SUM('- 6 -'!B17:H17,B17)</f>
        <v>1540.5</v>
      </c>
      <c r="D17" s="376">
        <v>0</v>
      </c>
      <c r="E17" s="246"/>
      <c r="F17" s="376">
        <f t="shared" si="0"/>
        <v>1540.5</v>
      </c>
      <c r="G17"/>
    </row>
    <row r="18" spans="1:7" ht="13.5" customHeight="1">
      <c r="A18" s="400" t="s">
        <v>345</v>
      </c>
      <c r="B18" s="377">
        <v>106</v>
      </c>
      <c r="C18" s="377">
        <f>SUM('- 6 -'!B18:H18,B18)</f>
        <v>6033</v>
      </c>
      <c r="D18" s="377">
        <v>4</v>
      </c>
      <c r="E18" s="246"/>
      <c r="F18" s="377">
        <f t="shared" si="0"/>
        <v>6037</v>
      </c>
      <c r="G18"/>
    </row>
    <row r="19" spans="1:7" ht="13.5" customHeight="1">
      <c r="A19" s="399" t="s">
        <v>346</v>
      </c>
      <c r="B19" s="376">
        <v>90</v>
      </c>
      <c r="C19" s="376">
        <f>SUM('- 6 -'!B19:H19,B19)</f>
        <v>2981</v>
      </c>
      <c r="D19" s="376">
        <v>69</v>
      </c>
      <c r="E19" s="246"/>
      <c r="F19" s="376">
        <f t="shared" si="0"/>
        <v>3050</v>
      </c>
      <c r="G19"/>
    </row>
    <row r="20" spans="1:7" ht="13.5" customHeight="1">
      <c r="A20" s="400" t="s">
        <v>347</v>
      </c>
      <c r="B20" s="377">
        <v>324</v>
      </c>
      <c r="C20" s="377">
        <f>SUM('- 6 -'!B20:H20,B20)</f>
        <v>6469</v>
      </c>
      <c r="D20" s="377">
        <v>4</v>
      </c>
      <c r="E20" s="246"/>
      <c r="F20" s="377">
        <f t="shared" si="0"/>
        <v>6473</v>
      </c>
      <c r="G20"/>
    </row>
    <row r="21" spans="1:7" ht="13.5" customHeight="1">
      <c r="A21" s="399" t="s">
        <v>348</v>
      </c>
      <c r="B21" s="376">
        <v>0</v>
      </c>
      <c r="C21" s="376">
        <f>SUM('- 6 -'!B21:H21,B21)</f>
        <v>3284.5</v>
      </c>
      <c r="D21" s="376">
        <v>25</v>
      </c>
      <c r="E21" s="246"/>
      <c r="F21" s="376">
        <f t="shared" si="0"/>
        <v>3309.5</v>
      </c>
      <c r="G21"/>
    </row>
    <row r="22" spans="1:7" ht="13.5" customHeight="1">
      <c r="A22" s="400" t="s">
        <v>349</v>
      </c>
      <c r="B22" s="377">
        <v>0</v>
      </c>
      <c r="C22" s="377">
        <f>SUM('- 6 -'!B22:H22,B22)</f>
        <v>1666.5</v>
      </c>
      <c r="D22" s="377">
        <v>58</v>
      </c>
      <c r="E22" s="246"/>
      <c r="F22" s="377">
        <f t="shared" si="0"/>
        <v>1724.5</v>
      </c>
      <c r="G22"/>
    </row>
    <row r="23" spans="1:7" ht="13.5" customHeight="1">
      <c r="A23" s="399" t="s">
        <v>350</v>
      </c>
      <c r="B23" s="376">
        <v>40</v>
      </c>
      <c r="C23" s="376">
        <f>SUM('- 6 -'!B23:H23,B23)</f>
        <v>1320</v>
      </c>
      <c r="D23" s="376">
        <v>0</v>
      </c>
      <c r="E23" s="246"/>
      <c r="F23" s="376">
        <f t="shared" si="0"/>
        <v>1320</v>
      </c>
      <c r="G23"/>
    </row>
    <row r="24" spans="1:7" ht="13.5" customHeight="1">
      <c r="A24" s="400" t="s">
        <v>351</v>
      </c>
      <c r="B24" s="377">
        <v>285</v>
      </c>
      <c r="C24" s="377">
        <f>SUM('- 6 -'!B24:H24,B24)</f>
        <v>4573</v>
      </c>
      <c r="D24" s="377">
        <v>28</v>
      </c>
      <c r="E24" s="246"/>
      <c r="F24" s="377">
        <f t="shared" si="0"/>
        <v>4601</v>
      </c>
      <c r="G24"/>
    </row>
    <row r="25" spans="1:7" ht="13.5" customHeight="1">
      <c r="A25" s="399" t="s">
        <v>352</v>
      </c>
      <c r="B25" s="376">
        <v>230</v>
      </c>
      <c r="C25" s="376">
        <f>SUM('- 6 -'!B25:H25,B25)</f>
        <v>14863.5</v>
      </c>
      <c r="D25" s="376">
        <v>148</v>
      </c>
      <c r="E25" s="246"/>
      <c r="F25" s="376">
        <f t="shared" si="0"/>
        <v>15011.5</v>
      </c>
      <c r="G25"/>
    </row>
    <row r="26" spans="1:7" ht="13.5" customHeight="1">
      <c r="A26" s="400" t="s">
        <v>353</v>
      </c>
      <c r="B26" s="377">
        <v>175</v>
      </c>
      <c r="C26" s="377">
        <f>SUM('- 6 -'!B26:H26,B26)</f>
        <v>3246</v>
      </c>
      <c r="D26" s="377">
        <v>22</v>
      </c>
      <c r="E26" s="246"/>
      <c r="F26" s="377">
        <f t="shared" si="0"/>
        <v>3268</v>
      </c>
      <c r="G26"/>
    </row>
    <row r="27" spans="1:7" ht="13.5" customHeight="1">
      <c r="A27" s="399" t="s">
        <v>354</v>
      </c>
      <c r="B27" s="376">
        <v>172.9</v>
      </c>
      <c r="C27" s="376">
        <f>SUM('- 6 -'!B27:H27,B27)</f>
        <v>3150</v>
      </c>
      <c r="D27" s="376">
        <v>98</v>
      </c>
      <c r="E27" s="246"/>
      <c r="F27" s="376">
        <f t="shared" si="0"/>
        <v>3248</v>
      </c>
      <c r="G27"/>
    </row>
    <row r="28" spans="1:7" ht="13.5" customHeight="1">
      <c r="A28" s="400" t="s">
        <v>355</v>
      </c>
      <c r="B28" s="377">
        <v>62</v>
      </c>
      <c r="C28" s="377">
        <f>SUM('- 6 -'!B28:H28,B28)</f>
        <v>2035.5</v>
      </c>
      <c r="D28" s="377">
        <v>0</v>
      </c>
      <c r="E28" s="246"/>
      <c r="F28" s="377">
        <f t="shared" si="0"/>
        <v>2035.5</v>
      </c>
      <c r="G28"/>
    </row>
    <row r="29" spans="1:7" ht="13.5" customHeight="1">
      <c r="A29" s="399" t="s">
        <v>356</v>
      </c>
      <c r="B29" s="376">
        <v>0</v>
      </c>
      <c r="C29" s="376">
        <f>SUM('- 6 -'!B29:H29,B29)</f>
        <v>13037</v>
      </c>
      <c r="D29" s="376">
        <v>67</v>
      </c>
      <c r="E29" s="246"/>
      <c r="F29" s="376">
        <f t="shared" si="0"/>
        <v>13104</v>
      </c>
      <c r="G29"/>
    </row>
    <row r="30" spans="1:7" ht="13.5" customHeight="1">
      <c r="A30" s="400" t="s">
        <v>357</v>
      </c>
      <c r="B30" s="377">
        <v>0</v>
      </c>
      <c r="C30" s="377">
        <f>SUM('- 6 -'!B30:H30,B30)</f>
        <v>1276</v>
      </c>
      <c r="D30" s="377">
        <v>0</v>
      </c>
      <c r="E30" s="246"/>
      <c r="F30" s="377">
        <f t="shared" si="0"/>
        <v>1276</v>
      </c>
      <c r="G30"/>
    </row>
    <row r="31" spans="1:7" ht="13.5" customHeight="1">
      <c r="A31" s="399" t="s">
        <v>358</v>
      </c>
      <c r="B31" s="376">
        <v>55</v>
      </c>
      <c r="C31" s="376">
        <f>SUM('- 6 -'!B31:H31,B31)</f>
        <v>3300.3</v>
      </c>
      <c r="D31" s="376">
        <v>102.5</v>
      </c>
      <c r="E31" s="246"/>
      <c r="F31" s="376">
        <f t="shared" si="0"/>
        <v>3402.8</v>
      </c>
      <c r="G31"/>
    </row>
    <row r="32" spans="1:7" ht="13.5" customHeight="1">
      <c r="A32" s="400" t="s">
        <v>359</v>
      </c>
      <c r="B32" s="377">
        <v>0</v>
      </c>
      <c r="C32" s="377">
        <f>SUM('- 6 -'!B32:H32,B32)</f>
        <v>2302.5</v>
      </c>
      <c r="D32" s="377">
        <v>0</v>
      </c>
      <c r="E32" s="246"/>
      <c r="F32" s="377">
        <f t="shared" si="0"/>
        <v>2302.5</v>
      </c>
      <c r="G32"/>
    </row>
    <row r="33" spans="1:7" ht="13.5" customHeight="1">
      <c r="A33" s="399" t="s">
        <v>360</v>
      </c>
      <c r="B33" s="376">
        <v>0</v>
      </c>
      <c r="C33" s="376">
        <f>SUM('- 6 -'!B33:H33,B33)</f>
        <v>2376.5</v>
      </c>
      <c r="D33" s="376">
        <v>0</v>
      </c>
      <c r="E33" s="246"/>
      <c r="F33" s="376">
        <f t="shared" si="0"/>
        <v>2376.5</v>
      </c>
      <c r="G33"/>
    </row>
    <row r="34" spans="1:7" ht="13.5" customHeight="1">
      <c r="A34" s="400" t="s">
        <v>361</v>
      </c>
      <c r="B34" s="377">
        <v>30</v>
      </c>
      <c r="C34" s="377">
        <f>SUM('- 6 -'!B34:H34,B34)</f>
        <v>2201.9</v>
      </c>
      <c r="D34" s="377">
        <v>7.6</v>
      </c>
      <c r="E34" s="246"/>
      <c r="F34" s="377">
        <f t="shared" si="0"/>
        <v>2209.5</v>
      </c>
      <c r="G34"/>
    </row>
    <row r="35" spans="1:7" ht="13.5" customHeight="1">
      <c r="A35" s="399" t="s">
        <v>362</v>
      </c>
      <c r="B35" s="376">
        <v>484</v>
      </c>
      <c r="C35" s="376">
        <f>SUM('- 6 -'!B35:H35,B35)</f>
        <v>17274.5</v>
      </c>
      <c r="D35" s="376">
        <v>147</v>
      </c>
      <c r="E35" s="246"/>
      <c r="F35" s="376">
        <f t="shared" si="0"/>
        <v>17421.5</v>
      </c>
      <c r="G35"/>
    </row>
    <row r="36" spans="1:7" ht="13.5" customHeight="1">
      <c r="A36" s="400" t="s">
        <v>363</v>
      </c>
      <c r="B36" s="377">
        <v>14.3</v>
      </c>
      <c r="C36" s="377">
        <f>SUM('- 6 -'!B36:H36,B36)</f>
        <v>2053.8</v>
      </c>
      <c r="D36" s="377">
        <v>5.7</v>
      </c>
      <c r="E36" s="246"/>
      <c r="F36" s="377">
        <f t="shared" si="0"/>
        <v>2059.5</v>
      </c>
      <c r="G36"/>
    </row>
    <row r="37" spans="1:7" ht="13.5" customHeight="1">
      <c r="A37" s="399" t="s">
        <v>364</v>
      </c>
      <c r="B37" s="376">
        <v>0</v>
      </c>
      <c r="C37" s="376">
        <f>SUM('- 6 -'!B37:H37,B37)</f>
        <v>3237</v>
      </c>
      <c r="D37" s="376">
        <v>0</v>
      </c>
      <c r="E37" s="246"/>
      <c r="F37" s="376">
        <f t="shared" si="0"/>
        <v>3237</v>
      </c>
      <c r="G37"/>
    </row>
    <row r="38" spans="1:7" ht="13.5" customHeight="1">
      <c r="A38" s="400" t="s">
        <v>365</v>
      </c>
      <c r="B38" s="377">
        <v>98</v>
      </c>
      <c r="C38" s="377">
        <f>SUM('- 6 -'!B38:H38,B38)</f>
        <v>8522</v>
      </c>
      <c r="D38" s="377">
        <v>45</v>
      </c>
      <c r="E38" s="246"/>
      <c r="F38" s="377">
        <f t="shared" si="0"/>
        <v>8567</v>
      </c>
      <c r="G38"/>
    </row>
    <row r="39" spans="1:7" ht="13.5" customHeight="1">
      <c r="A39" s="399" t="s">
        <v>366</v>
      </c>
      <c r="B39" s="376">
        <v>0</v>
      </c>
      <c r="C39" s="376">
        <f>SUM('- 6 -'!B39:H39,B39)</f>
        <v>1761.5</v>
      </c>
      <c r="D39" s="376">
        <v>0</v>
      </c>
      <c r="E39" s="246"/>
      <c r="F39" s="376">
        <f t="shared" si="0"/>
        <v>1761.5</v>
      </c>
      <c r="G39"/>
    </row>
    <row r="40" spans="1:7" ht="13.5" customHeight="1">
      <c r="A40" s="400" t="s">
        <v>367</v>
      </c>
      <c r="B40" s="377">
        <v>584.08</v>
      </c>
      <c r="C40" s="377">
        <f>SUM('- 6 -'!B40:H40,B40)</f>
        <v>8685.1</v>
      </c>
      <c r="D40" s="377">
        <v>91.88</v>
      </c>
      <c r="E40" s="246"/>
      <c r="F40" s="377">
        <f t="shared" si="0"/>
        <v>8776.98</v>
      </c>
      <c r="G40"/>
    </row>
    <row r="41" spans="1:7" ht="13.5" customHeight="1">
      <c r="A41" s="399" t="s">
        <v>368</v>
      </c>
      <c r="B41" s="376">
        <v>0</v>
      </c>
      <c r="C41" s="376">
        <f>SUM('- 6 -'!B41:H41,B41)</f>
        <v>4560.98</v>
      </c>
      <c r="D41" s="376">
        <v>25</v>
      </c>
      <c r="E41" s="246"/>
      <c r="F41" s="376">
        <f t="shared" si="0"/>
        <v>4585.98</v>
      </c>
      <c r="G41"/>
    </row>
    <row r="42" spans="1:7" ht="13.5" customHeight="1">
      <c r="A42" s="400" t="s">
        <v>369</v>
      </c>
      <c r="B42" s="377">
        <v>131.7</v>
      </c>
      <c r="C42" s="377">
        <f>SUM('- 6 -'!B42:H42,B42)</f>
        <v>1825</v>
      </c>
      <c r="D42" s="377">
        <v>0</v>
      </c>
      <c r="E42" s="246"/>
      <c r="F42" s="377">
        <f t="shared" si="0"/>
        <v>1825</v>
      </c>
      <c r="G42"/>
    </row>
    <row r="43" spans="1:7" ht="13.5" customHeight="1">
      <c r="A43" s="399" t="s">
        <v>370</v>
      </c>
      <c r="B43" s="376">
        <v>0</v>
      </c>
      <c r="C43" s="376">
        <f>SUM('- 6 -'!B43:H43,B43)</f>
        <v>1173</v>
      </c>
      <c r="D43" s="376">
        <v>0</v>
      </c>
      <c r="E43" s="246"/>
      <c r="F43" s="376">
        <f t="shared" si="0"/>
        <v>1173</v>
      </c>
      <c r="G43"/>
    </row>
    <row r="44" spans="1:7" ht="13.5" customHeight="1">
      <c r="A44" s="400" t="s">
        <v>371</v>
      </c>
      <c r="B44" s="377">
        <v>0</v>
      </c>
      <c r="C44" s="377">
        <f>SUM('- 6 -'!B44:H44,B44)</f>
        <v>805.5</v>
      </c>
      <c r="D44" s="377">
        <v>0</v>
      </c>
      <c r="E44" s="246"/>
      <c r="F44" s="377">
        <f t="shared" si="0"/>
        <v>805.5</v>
      </c>
      <c r="G44"/>
    </row>
    <row r="45" spans="1:7" ht="13.5" customHeight="1">
      <c r="A45" s="399" t="s">
        <v>372</v>
      </c>
      <c r="B45" s="376">
        <v>10</v>
      </c>
      <c r="C45" s="376">
        <f>SUM('- 6 -'!B45:H45,B45)</f>
        <v>1427</v>
      </c>
      <c r="D45" s="376">
        <v>7</v>
      </c>
      <c r="E45" s="246"/>
      <c r="F45" s="376">
        <f t="shared" si="0"/>
        <v>1434</v>
      </c>
      <c r="G45"/>
    </row>
    <row r="46" spans="1:7" ht="13.5" customHeight="1">
      <c r="A46" s="400" t="s">
        <v>373</v>
      </c>
      <c r="B46" s="377">
        <v>564.5</v>
      </c>
      <c r="C46" s="377">
        <f>SUM('- 6 -'!B46:H46,B46)</f>
        <v>30255.5</v>
      </c>
      <c r="D46" s="377">
        <v>1087.5</v>
      </c>
      <c r="E46" s="246"/>
      <c r="F46" s="377">
        <f t="shared" si="0"/>
        <v>31343</v>
      </c>
      <c r="G46"/>
    </row>
    <row r="47" spans="1:7" ht="13.5" customHeight="1">
      <c r="A47" s="399" t="s">
        <v>377</v>
      </c>
      <c r="B47" s="376">
        <v>557</v>
      </c>
      <c r="C47" s="376">
        <f>SUM('- 6 -'!B47:H47,B47)</f>
        <v>646</v>
      </c>
      <c r="D47" s="376">
        <v>0</v>
      </c>
      <c r="E47" s="246"/>
      <c r="F47" s="376">
        <f t="shared" si="0"/>
        <v>646</v>
      </c>
      <c r="G47"/>
    </row>
    <row r="48" spans="1:7" ht="4.5" customHeight="1">
      <c r="A48" s="401"/>
      <c r="B48" s="378"/>
      <c r="C48" s="378"/>
      <c r="D48" s="378"/>
      <c r="E48" s="247"/>
      <c r="F48" s="378"/>
      <c r="G48"/>
    </row>
    <row r="49" spans="1:7" ht="13.5" customHeight="1">
      <c r="A49" s="395" t="s">
        <v>374</v>
      </c>
      <c r="B49" s="379">
        <f>SUM(B11:B47)</f>
        <v>4468.58</v>
      </c>
      <c r="C49" s="379">
        <f>SUM(C11:C47)</f>
        <v>175813.68000000002</v>
      </c>
      <c r="D49" s="379">
        <f>SUM(D11:D47)</f>
        <v>2392.18</v>
      </c>
      <c r="E49" s="248"/>
      <c r="F49" s="379">
        <f>SUM(F11:F47)</f>
        <v>178205.86000000002</v>
      </c>
      <c r="G49"/>
    </row>
    <row r="50" spans="1:7" ht="4.5" customHeight="1">
      <c r="A50" s="401" t="s">
        <v>21</v>
      </c>
      <c r="B50" s="378"/>
      <c r="C50" s="378"/>
      <c r="D50" s="378"/>
      <c r="E50" s="121"/>
      <c r="F50" s="378"/>
      <c r="G50"/>
    </row>
    <row r="51" spans="1:7" ht="13.5" customHeight="1">
      <c r="A51" s="400" t="s">
        <v>375</v>
      </c>
      <c r="B51" s="377">
        <v>0</v>
      </c>
      <c r="C51" s="377">
        <f>SUM('- 6 -'!B51:H51,B51)</f>
        <v>142</v>
      </c>
      <c r="D51" s="377">
        <v>0</v>
      </c>
      <c r="E51" s="246"/>
      <c r="F51" s="377">
        <f>C51+D51</f>
        <v>142</v>
      </c>
      <c r="G51"/>
    </row>
    <row r="52" spans="1:7" ht="13.5" customHeight="1">
      <c r="A52" s="399" t="s">
        <v>376</v>
      </c>
      <c r="B52" s="376">
        <v>0</v>
      </c>
      <c r="C52" s="376">
        <f>SUM('- 6 -'!B52:H52,B52)</f>
        <v>239</v>
      </c>
      <c r="D52" s="376">
        <v>0</v>
      </c>
      <c r="E52" s="246"/>
      <c r="F52" s="376">
        <f>C52+D52</f>
        <v>239</v>
      </c>
      <c r="G52"/>
    </row>
    <row r="53" spans="5:7" ht="49.5" customHeight="1">
      <c r="E53" s="121"/>
      <c r="G53"/>
    </row>
    <row r="54" ht="15" customHeight="1">
      <c r="G54"/>
    </row>
    <row r="55" ht="14.25" customHeight="1"/>
    <row r="56" ht="14.25" customHeight="1"/>
    <row r="57" ht="14.25" customHeight="1"/>
    <row r="58" ht="14.25" customHeight="1"/>
    <row r="59" ht="14.25" customHeight="1"/>
    <row r="60" ht="14.25"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Roman,Bold"&amp;11&amp;A</oddHeader>
  </headerFooter>
</worksheet>
</file>

<file path=xl/worksheets/sheet50.xml><?xml version="1.0" encoding="utf-8"?>
<worksheet xmlns="http://schemas.openxmlformats.org/spreadsheetml/2006/main" xmlns:r="http://schemas.openxmlformats.org/officeDocument/2006/relationships">
  <sheetPr codeName="Sheet46">
    <pageSetUpPr fitToPage="1"/>
  </sheetPr>
  <dimension ref="A1:F58"/>
  <sheetViews>
    <sheetView showGridLines="0" showZeros="0" workbookViewId="0" topLeftCell="A1">
      <selection activeCell="A1" sqref="A1"/>
    </sheetView>
  </sheetViews>
  <sheetFormatPr defaultColWidth="19.83203125" defaultRowHeight="12"/>
  <cols>
    <col min="1" max="1" width="35.83203125" style="66" customWidth="1"/>
    <col min="2" max="2" width="18.83203125" style="66" customWidth="1"/>
    <col min="3" max="4" width="19.83203125" style="66" customWidth="1"/>
    <col min="5" max="5" width="20.83203125" style="66" customWidth="1"/>
    <col min="6" max="6" width="19.83203125" style="66" customWidth="1"/>
    <col min="7" max="16384" width="19.83203125" style="66" customWidth="1"/>
  </cols>
  <sheetData>
    <row r="1" spans="1:6" ht="6.75" customHeight="1">
      <c r="A1" s="64"/>
      <c r="B1" s="64"/>
      <c r="C1" s="64"/>
      <c r="D1" s="64"/>
      <c r="E1" s="64"/>
      <c r="F1" s="64"/>
    </row>
    <row r="2" spans="1:6" ht="15.75" customHeight="1">
      <c r="A2" s="82"/>
      <c r="B2" s="524" t="s">
        <v>566</v>
      </c>
      <c r="C2" s="336"/>
      <c r="D2" s="336"/>
      <c r="E2" s="336"/>
      <c r="F2" s="337" t="s">
        <v>263</v>
      </c>
    </row>
    <row r="3" spans="1:6" ht="15.75" customHeight="1">
      <c r="A3" s="85"/>
      <c r="B3" s="64"/>
      <c r="C3" s="64"/>
      <c r="D3" s="64"/>
      <c r="E3" s="64"/>
      <c r="F3" s="64"/>
    </row>
    <row r="4" spans="2:6" ht="15.75" customHeight="1">
      <c r="B4" s="368" t="s">
        <v>518</v>
      </c>
      <c r="C4" s="289"/>
      <c r="D4" s="289"/>
      <c r="E4" s="87"/>
      <c r="F4" s="88"/>
    </row>
    <row r="5" spans="2:6" ht="15.75" customHeight="1">
      <c r="B5" s="369" t="s">
        <v>329</v>
      </c>
      <c r="C5" s="290"/>
      <c r="D5" s="290"/>
      <c r="E5" s="89"/>
      <c r="F5" s="90"/>
    </row>
    <row r="6" spans="2:6" ht="15.75" customHeight="1">
      <c r="B6" s="370" t="s">
        <v>138</v>
      </c>
      <c r="C6" s="100"/>
      <c r="D6" s="100"/>
      <c r="E6" s="107"/>
      <c r="F6" s="107"/>
    </row>
    <row r="7" spans="2:6" ht="15.75" customHeight="1">
      <c r="B7" s="91" t="s">
        <v>104</v>
      </c>
      <c r="C7" s="91" t="s">
        <v>257</v>
      </c>
      <c r="D7" s="91" t="s">
        <v>257</v>
      </c>
      <c r="E7" s="34"/>
      <c r="F7" s="91" t="s">
        <v>87</v>
      </c>
    </row>
    <row r="8" spans="1:6" ht="15.75" customHeight="1">
      <c r="A8" s="303"/>
      <c r="B8" s="465" t="s">
        <v>122</v>
      </c>
      <c r="C8" s="94" t="s">
        <v>258</v>
      </c>
      <c r="D8" s="94" t="s">
        <v>268</v>
      </c>
      <c r="E8" s="94" t="s">
        <v>75</v>
      </c>
      <c r="F8" s="94" t="s">
        <v>165</v>
      </c>
    </row>
    <row r="9" spans="1:6" ht="15.75" customHeight="1">
      <c r="A9" s="304" t="s">
        <v>118</v>
      </c>
      <c r="B9" s="466" t="s">
        <v>267</v>
      </c>
      <c r="C9" s="96" t="s">
        <v>259</v>
      </c>
      <c r="D9" s="96" t="s">
        <v>259</v>
      </c>
      <c r="E9" s="96" t="s">
        <v>292</v>
      </c>
      <c r="F9" s="96" t="s">
        <v>187</v>
      </c>
    </row>
    <row r="10" spans="1:6" ht="4.5" customHeight="1">
      <c r="A10" s="61"/>
      <c r="B10" s="64"/>
      <c r="C10" s="64"/>
      <c r="D10" s="64"/>
      <c r="E10" s="64"/>
      <c r="F10" s="64"/>
    </row>
    <row r="11" spans="1:6" ht="13.5" customHeight="1">
      <c r="A11" s="399" t="s">
        <v>339</v>
      </c>
      <c r="B11" s="298">
        <v>4063</v>
      </c>
      <c r="C11" s="298">
        <v>16709</v>
      </c>
      <c r="D11" s="298">
        <v>49950</v>
      </c>
      <c r="E11" s="298">
        <v>188465</v>
      </c>
      <c r="F11" s="298">
        <f>SUM('- 58 -'!B11:F11,B11:E11)</f>
        <v>1608687</v>
      </c>
    </row>
    <row r="12" spans="1:6" ht="13.5" customHeight="1">
      <c r="A12" s="400" t="s">
        <v>340</v>
      </c>
      <c r="B12" s="299">
        <v>14700</v>
      </c>
      <c r="C12" s="299">
        <v>26763</v>
      </c>
      <c r="D12" s="299">
        <v>72450</v>
      </c>
      <c r="E12" s="299">
        <v>239117</v>
      </c>
      <c r="F12" s="299">
        <f>SUM('- 58 -'!B12:F12,B12:E12)</f>
        <v>2931379</v>
      </c>
    </row>
    <row r="13" spans="1:6" ht="13.5" customHeight="1">
      <c r="A13" s="399" t="s">
        <v>341</v>
      </c>
      <c r="B13" s="298">
        <v>122800</v>
      </c>
      <c r="C13" s="298">
        <v>75100</v>
      </c>
      <c r="D13" s="298">
        <v>285500</v>
      </c>
      <c r="E13" s="298">
        <v>376800</v>
      </c>
      <c r="F13" s="298">
        <f>SUM('- 58 -'!B13:F13,B13:E13)</f>
        <v>5380900</v>
      </c>
    </row>
    <row r="14" spans="1:6" ht="13.5" customHeight="1">
      <c r="A14" s="400" t="s">
        <v>378</v>
      </c>
      <c r="B14" s="299">
        <v>1206906</v>
      </c>
      <c r="C14" s="299">
        <v>50886</v>
      </c>
      <c r="D14" s="299">
        <v>159300</v>
      </c>
      <c r="E14" s="299">
        <v>763871</v>
      </c>
      <c r="F14" s="299">
        <f>SUM('- 58 -'!B14:F14,B14:E14)</f>
        <v>5776376</v>
      </c>
    </row>
    <row r="15" spans="1:6" ht="13.5" customHeight="1">
      <c r="A15" s="399" t="s">
        <v>342</v>
      </c>
      <c r="B15" s="298">
        <v>6400</v>
      </c>
      <c r="C15" s="298">
        <v>17897</v>
      </c>
      <c r="D15" s="298">
        <v>51750</v>
      </c>
      <c r="E15" s="298">
        <v>69255</v>
      </c>
      <c r="F15" s="298">
        <f>SUM('- 58 -'!B15:F15,B15:E15)</f>
        <v>1770106</v>
      </c>
    </row>
    <row r="16" spans="1:6" ht="13.5" customHeight="1">
      <c r="A16" s="400" t="s">
        <v>343</v>
      </c>
      <c r="B16" s="299">
        <v>27300</v>
      </c>
      <c r="C16" s="299">
        <v>12694</v>
      </c>
      <c r="D16" s="299">
        <v>27900</v>
      </c>
      <c r="E16" s="299">
        <v>724129</v>
      </c>
      <c r="F16" s="299">
        <f>SUM('- 58 -'!B16:F16,B16:E16)</f>
        <v>1449088</v>
      </c>
    </row>
    <row r="17" spans="1:6" ht="13.5" customHeight="1">
      <c r="A17" s="399" t="s">
        <v>344</v>
      </c>
      <c r="B17" s="298">
        <v>2000</v>
      </c>
      <c r="C17" s="298">
        <v>16291</v>
      </c>
      <c r="D17" s="298">
        <v>43200</v>
      </c>
      <c r="E17" s="298">
        <v>88246</v>
      </c>
      <c r="F17" s="298">
        <f>SUM('- 58 -'!B17:F17,B17:E17)</f>
        <v>1663035</v>
      </c>
    </row>
    <row r="18" spans="1:6" ht="13.5" customHeight="1">
      <c r="A18" s="400" t="s">
        <v>345</v>
      </c>
      <c r="B18" s="299">
        <v>1100</v>
      </c>
      <c r="C18" s="299">
        <v>43012</v>
      </c>
      <c r="D18" s="299">
        <v>231500</v>
      </c>
      <c r="E18" s="299">
        <v>2936616</v>
      </c>
      <c r="F18" s="299">
        <f>SUM('- 58 -'!B18:F18,B18:E18)</f>
        <v>7176382</v>
      </c>
    </row>
    <row r="19" spans="1:6" ht="13.5" customHeight="1">
      <c r="A19" s="399" t="s">
        <v>346</v>
      </c>
      <c r="B19" s="298">
        <v>3100</v>
      </c>
      <c r="C19" s="298">
        <v>35486</v>
      </c>
      <c r="D19" s="298">
        <v>101700</v>
      </c>
      <c r="E19" s="298">
        <v>413394</v>
      </c>
      <c r="F19" s="298">
        <f>SUM('- 58 -'!B19:F19,B19:E19)</f>
        <v>2736700</v>
      </c>
    </row>
    <row r="20" spans="1:6" ht="13.5" customHeight="1">
      <c r="A20" s="400" t="s">
        <v>347</v>
      </c>
      <c r="B20" s="299">
        <v>26600</v>
      </c>
      <c r="C20" s="299">
        <v>74635</v>
      </c>
      <c r="D20" s="299">
        <v>229950</v>
      </c>
      <c r="E20" s="299">
        <v>940670</v>
      </c>
      <c r="F20" s="299">
        <f>SUM('- 58 -'!B20:F20,B20:E20)</f>
        <v>5577746</v>
      </c>
    </row>
    <row r="21" spans="1:6" ht="13.5" customHeight="1">
      <c r="A21" s="399" t="s">
        <v>348</v>
      </c>
      <c r="B21" s="298">
        <v>20400</v>
      </c>
      <c r="C21" s="298">
        <v>35409</v>
      </c>
      <c r="D21" s="298">
        <v>93150</v>
      </c>
      <c r="E21" s="298">
        <v>145538</v>
      </c>
      <c r="F21" s="298">
        <f>SUM('- 58 -'!B21:F21,B21:E21)</f>
        <v>3002930</v>
      </c>
    </row>
    <row r="22" spans="1:6" ht="13.5" customHeight="1">
      <c r="A22" s="400" t="s">
        <v>349</v>
      </c>
      <c r="B22" s="299">
        <v>35000</v>
      </c>
      <c r="C22" s="299">
        <v>19294</v>
      </c>
      <c r="D22" s="299">
        <v>79400</v>
      </c>
      <c r="E22" s="299">
        <v>946294</v>
      </c>
      <c r="F22" s="299">
        <f>SUM('- 58 -'!B22:F22,B22:E22)</f>
        <v>2599111</v>
      </c>
    </row>
    <row r="23" spans="1:6" ht="13.5" customHeight="1">
      <c r="A23" s="399" t="s">
        <v>350</v>
      </c>
      <c r="B23" s="298">
        <v>7300</v>
      </c>
      <c r="C23" s="298">
        <v>13596</v>
      </c>
      <c r="D23" s="298">
        <v>32400</v>
      </c>
      <c r="E23" s="298">
        <v>256993</v>
      </c>
      <c r="F23" s="298">
        <f>SUM('- 58 -'!B23:F23,B23:E23)</f>
        <v>2195103</v>
      </c>
    </row>
    <row r="24" spans="1:6" ht="13.5" customHeight="1">
      <c r="A24" s="400" t="s">
        <v>351</v>
      </c>
      <c r="B24" s="299">
        <v>90200</v>
      </c>
      <c r="C24" s="299">
        <v>50215</v>
      </c>
      <c r="D24" s="299">
        <v>187850</v>
      </c>
      <c r="E24" s="299">
        <v>148880</v>
      </c>
      <c r="F24" s="299">
        <f>SUM('- 58 -'!B24:F24,B24:E24)</f>
        <v>5070158</v>
      </c>
    </row>
    <row r="25" spans="1:6" ht="13.5" customHeight="1">
      <c r="A25" s="399" t="s">
        <v>352</v>
      </c>
      <c r="B25" s="298">
        <v>977400</v>
      </c>
      <c r="C25" s="298">
        <v>162285</v>
      </c>
      <c r="D25" s="298">
        <v>483050</v>
      </c>
      <c r="E25" s="298">
        <v>288734</v>
      </c>
      <c r="F25" s="298">
        <f>SUM('- 58 -'!B25:F25,B25:E25)</f>
        <v>9939922</v>
      </c>
    </row>
    <row r="26" spans="1:6" ht="13.5" customHeight="1">
      <c r="A26" s="400" t="s">
        <v>353</v>
      </c>
      <c r="B26" s="299">
        <v>38900</v>
      </c>
      <c r="C26" s="299">
        <v>32760</v>
      </c>
      <c r="D26" s="299">
        <v>105750</v>
      </c>
      <c r="E26" s="299">
        <v>190677</v>
      </c>
      <c r="F26" s="299">
        <f>SUM('- 58 -'!B26:F26,B26:E26)</f>
        <v>3603562</v>
      </c>
    </row>
    <row r="27" spans="1:6" ht="13.5" customHeight="1">
      <c r="A27" s="399" t="s">
        <v>354</v>
      </c>
      <c r="B27" s="298">
        <v>61700</v>
      </c>
      <c r="C27" s="298">
        <v>36080</v>
      </c>
      <c r="D27" s="298">
        <v>124300</v>
      </c>
      <c r="E27" s="298">
        <v>1949497</v>
      </c>
      <c r="F27" s="298">
        <f>SUM('- 58 -'!B27:F27,B27:E27)</f>
        <v>4239963</v>
      </c>
    </row>
    <row r="28" spans="1:6" ht="13.5" customHeight="1">
      <c r="A28" s="400" t="s">
        <v>355</v>
      </c>
      <c r="B28" s="299">
        <v>7000</v>
      </c>
      <c r="C28" s="299">
        <v>20592</v>
      </c>
      <c r="D28" s="299">
        <v>61650</v>
      </c>
      <c r="E28" s="299">
        <v>242520</v>
      </c>
      <c r="F28" s="299">
        <f>SUM('- 58 -'!B28:F28,B28:E28)</f>
        <v>2495688</v>
      </c>
    </row>
    <row r="29" spans="1:6" ht="13.5" customHeight="1">
      <c r="A29" s="399" t="s">
        <v>356</v>
      </c>
      <c r="B29" s="298">
        <v>503500</v>
      </c>
      <c r="C29" s="298">
        <v>139832</v>
      </c>
      <c r="D29" s="298">
        <v>371700</v>
      </c>
      <c r="E29" s="298">
        <v>460901</v>
      </c>
      <c r="F29" s="298">
        <f>SUM('- 58 -'!B29:F29,B29:E29)</f>
        <v>7783550</v>
      </c>
    </row>
    <row r="30" spans="1:6" ht="13.5" customHeight="1">
      <c r="A30" s="400" t="s">
        <v>357</v>
      </c>
      <c r="B30" s="299">
        <v>4700</v>
      </c>
      <c r="C30" s="299">
        <v>14267</v>
      </c>
      <c r="D30" s="299">
        <v>43650</v>
      </c>
      <c r="E30" s="299">
        <v>108947</v>
      </c>
      <c r="F30" s="299">
        <f>SUM('- 58 -'!B30:F30,B30:E30)</f>
        <v>1651266</v>
      </c>
    </row>
    <row r="31" spans="1:6" ht="13.5" customHeight="1">
      <c r="A31" s="399" t="s">
        <v>358</v>
      </c>
      <c r="B31" s="298">
        <v>59600</v>
      </c>
      <c r="C31" s="298">
        <v>37070</v>
      </c>
      <c r="D31" s="298">
        <v>111600</v>
      </c>
      <c r="E31" s="298">
        <v>147003</v>
      </c>
      <c r="F31" s="298">
        <f>SUM('- 58 -'!B31:F31,B31:E31)</f>
        <v>2908619</v>
      </c>
    </row>
    <row r="32" spans="1:6" ht="13.5" customHeight="1">
      <c r="A32" s="400" t="s">
        <v>359</v>
      </c>
      <c r="B32" s="299">
        <v>50550</v>
      </c>
      <c r="C32" s="299">
        <v>26554</v>
      </c>
      <c r="D32" s="299">
        <v>72900</v>
      </c>
      <c r="E32" s="299">
        <v>273336</v>
      </c>
      <c r="F32" s="299">
        <f>SUM('- 58 -'!B32:F32,B32:E32)</f>
        <v>2591623</v>
      </c>
    </row>
    <row r="33" spans="1:6" ht="13.5" customHeight="1">
      <c r="A33" s="399" t="s">
        <v>360</v>
      </c>
      <c r="B33" s="298">
        <v>45350</v>
      </c>
      <c r="C33" s="298">
        <v>26378</v>
      </c>
      <c r="D33" s="298">
        <v>76500</v>
      </c>
      <c r="E33" s="298">
        <v>300502</v>
      </c>
      <c r="F33" s="298">
        <f>SUM('- 58 -'!B33:F33,B33:E33)</f>
        <v>3089679</v>
      </c>
    </row>
    <row r="34" spans="1:6" ht="13.5" customHeight="1">
      <c r="A34" s="400" t="s">
        <v>361</v>
      </c>
      <c r="B34" s="299">
        <v>72060</v>
      </c>
      <c r="C34" s="299">
        <v>23100</v>
      </c>
      <c r="D34" s="299">
        <v>135380</v>
      </c>
      <c r="E34" s="299">
        <v>178995</v>
      </c>
      <c r="F34" s="299">
        <f>SUM('- 58 -'!B34:F34,B34:E34)</f>
        <v>2618413</v>
      </c>
    </row>
    <row r="35" spans="1:6" ht="13.5" customHeight="1">
      <c r="A35" s="399" t="s">
        <v>362</v>
      </c>
      <c r="B35" s="298">
        <v>593600</v>
      </c>
      <c r="C35" s="298">
        <v>182468</v>
      </c>
      <c r="D35" s="298">
        <v>604750</v>
      </c>
      <c r="E35" s="298">
        <v>713875</v>
      </c>
      <c r="F35" s="298">
        <f>SUM('- 58 -'!B35:F35,B35:E35)</f>
        <v>11245569</v>
      </c>
    </row>
    <row r="36" spans="1:6" ht="13.5" customHeight="1">
      <c r="A36" s="400" t="s">
        <v>363</v>
      </c>
      <c r="B36" s="299">
        <v>8700</v>
      </c>
      <c r="C36" s="299">
        <v>21241</v>
      </c>
      <c r="D36" s="299">
        <v>54450</v>
      </c>
      <c r="E36" s="299">
        <v>189503</v>
      </c>
      <c r="F36" s="299">
        <f>SUM('- 58 -'!B36:F36,B36:E36)</f>
        <v>1980350</v>
      </c>
    </row>
    <row r="37" spans="1:6" ht="13.5" customHeight="1">
      <c r="A37" s="399" t="s">
        <v>364</v>
      </c>
      <c r="B37" s="298">
        <v>261400</v>
      </c>
      <c r="C37" s="298">
        <v>37847</v>
      </c>
      <c r="D37" s="298">
        <v>110700</v>
      </c>
      <c r="E37" s="298">
        <v>105801</v>
      </c>
      <c r="F37" s="298">
        <f>SUM('- 58 -'!B37:F37,B37:E37)</f>
        <v>4025724</v>
      </c>
    </row>
    <row r="38" spans="1:6" ht="13.5" customHeight="1">
      <c r="A38" s="400" t="s">
        <v>365</v>
      </c>
      <c r="B38" s="299">
        <v>247600</v>
      </c>
      <c r="C38" s="299">
        <v>91883</v>
      </c>
      <c r="D38" s="299">
        <v>249750</v>
      </c>
      <c r="E38" s="299">
        <v>326740</v>
      </c>
      <c r="F38" s="299">
        <f>SUM('- 58 -'!B38:F38,B38:E38)</f>
        <v>5740785</v>
      </c>
    </row>
    <row r="39" spans="1:6" ht="13.5" customHeight="1">
      <c r="A39" s="399" t="s">
        <v>366</v>
      </c>
      <c r="B39" s="298">
        <v>10550</v>
      </c>
      <c r="C39" s="298">
        <v>19250</v>
      </c>
      <c r="D39" s="298">
        <v>54900</v>
      </c>
      <c r="E39" s="298">
        <v>147688</v>
      </c>
      <c r="F39" s="298">
        <f>SUM('- 58 -'!B39:F39,B39:E39)</f>
        <v>1951358</v>
      </c>
    </row>
    <row r="40" spans="1:6" ht="13.5" customHeight="1">
      <c r="A40" s="400" t="s">
        <v>367</v>
      </c>
      <c r="B40" s="299">
        <v>305500</v>
      </c>
      <c r="C40" s="299">
        <v>99066</v>
      </c>
      <c r="D40" s="299">
        <v>375700</v>
      </c>
      <c r="E40" s="299">
        <v>473169</v>
      </c>
      <c r="F40" s="299">
        <f>SUM('- 58 -'!B40:F40,B40:E40)</f>
        <v>6698664</v>
      </c>
    </row>
    <row r="41" spans="1:6" ht="13.5" customHeight="1">
      <c r="A41" s="399" t="s">
        <v>368</v>
      </c>
      <c r="B41" s="298">
        <v>125950</v>
      </c>
      <c r="C41" s="298">
        <v>54131</v>
      </c>
      <c r="D41" s="298">
        <v>127350</v>
      </c>
      <c r="E41" s="298">
        <v>381273</v>
      </c>
      <c r="F41" s="298">
        <f>SUM('- 58 -'!B41:F41,B41:E41)</f>
        <v>5859099</v>
      </c>
    </row>
    <row r="42" spans="1:6" ht="13.5" customHeight="1">
      <c r="A42" s="400" t="s">
        <v>369</v>
      </c>
      <c r="B42" s="299">
        <v>29800</v>
      </c>
      <c r="C42" s="299">
        <v>18920</v>
      </c>
      <c r="D42" s="299">
        <v>62200</v>
      </c>
      <c r="E42" s="299">
        <v>73856</v>
      </c>
      <c r="F42" s="299">
        <f>SUM('- 58 -'!B42:F42,B42:E42)</f>
        <v>2340613</v>
      </c>
    </row>
    <row r="43" spans="1:6" ht="13.5" customHeight="1">
      <c r="A43" s="399" t="s">
        <v>370</v>
      </c>
      <c r="B43" s="298">
        <v>3700</v>
      </c>
      <c r="C43" s="298">
        <v>12056</v>
      </c>
      <c r="D43" s="298">
        <v>28800</v>
      </c>
      <c r="E43" s="298">
        <v>74321</v>
      </c>
      <c r="F43" s="298">
        <f>SUM('- 58 -'!B43:F43,B43:E43)</f>
        <v>1085607</v>
      </c>
    </row>
    <row r="44" spans="1:6" ht="13.5" customHeight="1">
      <c r="A44" s="400" t="s">
        <v>371</v>
      </c>
      <c r="B44" s="299">
        <v>17000</v>
      </c>
      <c r="C44" s="299">
        <v>9647</v>
      </c>
      <c r="D44" s="299">
        <v>31050</v>
      </c>
      <c r="E44" s="299">
        <v>131627</v>
      </c>
      <c r="F44" s="299">
        <f>SUM('- 58 -'!B44:F44,B44:E44)</f>
        <v>1484073</v>
      </c>
    </row>
    <row r="45" spans="1:6" ht="13.5" customHeight="1">
      <c r="A45" s="399" t="s">
        <v>372</v>
      </c>
      <c r="B45" s="298">
        <v>30550</v>
      </c>
      <c r="C45" s="298">
        <v>15664</v>
      </c>
      <c r="D45" s="298">
        <v>45900</v>
      </c>
      <c r="E45" s="298">
        <v>60739</v>
      </c>
      <c r="F45" s="298">
        <f>SUM('- 58 -'!B45:F45,B45:E45)</f>
        <v>1117628</v>
      </c>
    </row>
    <row r="46" spans="1:6" ht="13.5" customHeight="1">
      <c r="A46" s="400" t="s">
        <v>373</v>
      </c>
      <c r="B46" s="299">
        <v>658200</v>
      </c>
      <c r="C46" s="299">
        <v>344674</v>
      </c>
      <c r="D46" s="299">
        <v>1147000</v>
      </c>
      <c r="E46" s="299">
        <v>2119708</v>
      </c>
      <c r="F46" s="299">
        <f>SUM('- 58 -'!B46:F46,B46:E46)</f>
        <v>27180519</v>
      </c>
    </row>
    <row r="47" spans="1:6" ht="13.5" customHeight="1">
      <c r="A47" s="399" t="s">
        <v>377</v>
      </c>
      <c r="B47" s="298">
        <v>0</v>
      </c>
      <c r="C47" s="298">
        <v>0</v>
      </c>
      <c r="D47" s="298">
        <v>0</v>
      </c>
      <c r="E47" s="298">
        <v>0</v>
      </c>
      <c r="F47" s="298">
        <f>SUM('- 58 -'!B47:F47,B47:E47)</f>
        <v>635000</v>
      </c>
    </row>
    <row r="48" spans="1:6" ht="4.5" customHeight="1">
      <c r="A48" s="401"/>
      <c r="B48" s="414"/>
      <c r="C48" s="414"/>
      <c r="D48" s="414"/>
      <c r="E48" s="414"/>
      <c r="F48" s="414"/>
    </row>
    <row r="49" spans="1:6" ht="13.5" customHeight="1">
      <c r="A49" s="395" t="s">
        <v>374</v>
      </c>
      <c r="B49" s="301">
        <f>SUM(B11:B47)</f>
        <v>5681179</v>
      </c>
      <c r="C49" s="301">
        <f>SUM(C11:C47)</f>
        <v>1913752</v>
      </c>
      <c r="D49" s="301">
        <f>SUM(D11:D47)</f>
        <v>6125030</v>
      </c>
      <c r="E49" s="301">
        <f>SUM(E11:E47)</f>
        <v>17177680</v>
      </c>
      <c r="F49" s="301">
        <f>SUM(F11:F47)</f>
        <v>161204975</v>
      </c>
    </row>
    <row r="50" spans="1:6" ht="4.5" customHeight="1">
      <c r="A50" s="401" t="s">
        <v>21</v>
      </c>
      <c r="B50" s="414"/>
      <c r="C50" s="414"/>
      <c r="D50" s="414"/>
      <c r="E50" s="414"/>
      <c r="F50" s="414"/>
    </row>
    <row r="51" spans="1:6" ht="14.25" customHeight="1">
      <c r="A51" s="400" t="s">
        <v>375</v>
      </c>
      <c r="B51" s="299">
        <v>350</v>
      </c>
      <c r="C51" s="299">
        <v>737</v>
      </c>
      <c r="D51" s="299">
        <v>1350</v>
      </c>
      <c r="E51" s="299">
        <v>13103</v>
      </c>
      <c r="F51" s="299">
        <f>SUM('- 58 -'!B51:F51,B51:E51)</f>
        <v>65032</v>
      </c>
    </row>
    <row r="52" spans="1:6" ht="14.25" customHeight="1">
      <c r="A52" s="399" t="s">
        <v>376</v>
      </c>
      <c r="B52" s="298">
        <v>1150</v>
      </c>
      <c r="C52" s="298">
        <v>2134</v>
      </c>
      <c r="D52" s="298">
        <v>8100</v>
      </c>
      <c r="E52" s="298">
        <v>24003</v>
      </c>
      <c r="F52" s="298">
        <f>SUM('- 58 -'!B52:F52,B52:E52)</f>
        <v>177352</v>
      </c>
    </row>
    <row r="53" spans="1:6" ht="14.25" customHeight="1">
      <c r="A53" s="314"/>
      <c r="B53" s="305"/>
      <c r="C53" s="305"/>
      <c r="D53" s="305"/>
      <c r="E53" s="305"/>
      <c r="F53" s="305"/>
    </row>
    <row r="54" spans="1:6" ht="14.25" customHeight="1">
      <c r="A54" s="97" t="s">
        <v>533</v>
      </c>
      <c r="E54" s="97"/>
      <c r="F54" s="97"/>
    </row>
    <row r="55" spans="1:6" ht="14.25" customHeight="1">
      <c r="A55" s="221"/>
      <c r="E55" s="97"/>
      <c r="F55" s="97"/>
    </row>
    <row r="56" spans="2:6" ht="14.25" customHeight="1">
      <c r="B56" s="98"/>
      <c r="C56" s="98"/>
      <c r="D56" s="98"/>
      <c r="E56" s="97"/>
      <c r="F56" s="97"/>
    </row>
    <row r="57" spans="5:6" ht="14.25" customHeight="1">
      <c r="E57" s="103"/>
      <c r="F57" s="103"/>
    </row>
    <row r="58" spans="1:6" ht="14.25" customHeight="1">
      <c r="A58" s="3"/>
      <c r="B58" s="103"/>
      <c r="C58" s="103"/>
      <c r="D58" s="103"/>
      <c r="E58" s="103"/>
      <c r="F58" s="103"/>
    </row>
    <row r="59" ht="14.25" customHeight="1"/>
    <row r="60" ht="14.25" customHeight="1"/>
  </sheetData>
  <printOptions horizontalCentered="1"/>
  <pageMargins left="0.5" right="0.5" top="0.6" bottom="0" header="0.3" footer="0"/>
  <pageSetup fitToHeight="1" fitToWidth="1" horizontalDpi="300" verticalDpi="300" orientation="portrait" scale="87" r:id="rId1"/>
  <headerFooter alignWithMargins="0">
    <oddHeader>&amp;C&amp;"Times New Roman,Bold"&amp;11&amp;A</oddHeader>
  </headerFooter>
</worksheet>
</file>

<file path=xl/worksheets/sheet51.xml><?xml version="1.0" encoding="utf-8"?>
<worksheet xmlns="http://schemas.openxmlformats.org/spreadsheetml/2006/main" xmlns:r="http://schemas.openxmlformats.org/officeDocument/2006/relationships">
  <sheetPr codeName="Sheet48">
    <pageSetUpPr fitToPage="1"/>
  </sheetPr>
  <dimension ref="A1:F60"/>
  <sheetViews>
    <sheetView showGridLines="0" showZeros="0" workbookViewId="0" topLeftCell="A1">
      <selection activeCell="A1" sqref="A1"/>
    </sheetView>
  </sheetViews>
  <sheetFormatPr defaultColWidth="23.83203125" defaultRowHeight="12"/>
  <cols>
    <col min="1" max="1" width="34.83203125" style="66" customWidth="1"/>
    <col min="2" max="2" width="21.83203125" style="66" customWidth="1"/>
    <col min="3" max="3" width="22.83203125" style="66" customWidth="1"/>
    <col min="4" max="4" width="21.83203125" style="66" customWidth="1"/>
    <col min="5" max="5" width="22.83203125" style="66" customWidth="1"/>
    <col min="6" max="6" width="13.83203125" style="66" customWidth="1"/>
    <col min="7" max="16384" width="23.83203125" style="66" customWidth="1"/>
  </cols>
  <sheetData>
    <row r="1" spans="1:6" ht="6.75" customHeight="1">
      <c r="A1" s="64"/>
      <c r="B1" s="64"/>
      <c r="C1" s="64"/>
      <c r="D1" s="64"/>
      <c r="E1" s="64"/>
      <c r="F1" s="64"/>
    </row>
    <row r="2" spans="1:6" ht="15.75" customHeight="1">
      <c r="A2" s="82"/>
      <c r="B2" s="524" t="s">
        <v>566</v>
      </c>
      <c r="C2" s="336"/>
      <c r="D2" s="336"/>
      <c r="E2" s="336"/>
      <c r="F2" s="337" t="s">
        <v>264</v>
      </c>
    </row>
    <row r="3" spans="1:6" ht="15.75" customHeight="1">
      <c r="A3" s="85"/>
      <c r="B3" s="86"/>
      <c r="C3" s="86"/>
      <c r="D3" s="86"/>
      <c r="E3" s="86"/>
      <c r="F3" s="64"/>
    </row>
    <row r="4" ht="15.75" customHeight="1"/>
    <row r="5" spans="2:6" ht="15.75" customHeight="1">
      <c r="B5" s="368" t="s">
        <v>518</v>
      </c>
      <c r="C5" s="446"/>
      <c r="D5" s="87"/>
      <c r="E5" s="88"/>
      <c r="F5"/>
    </row>
    <row r="6" spans="2:6" ht="15.75" customHeight="1">
      <c r="B6" s="369" t="s">
        <v>329</v>
      </c>
      <c r="C6" s="447"/>
      <c r="D6" s="89"/>
      <c r="E6" s="90"/>
      <c r="F6"/>
    </row>
    <row r="7" spans="2:6" ht="15.75" customHeight="1">
      <c r="B7" s="91"/>
      <c r="C7" s="91" t="s">
        <v>465</v>
      </c>
      <c r="D7" s="91" t="s">
        <v>75</v>
      </c>
      <c r="E7" s="92" t="s">
        <v>331</v>
      </c>
      <c r="F7"/>
    </row>
    <row r="8" spans="1:6" ht="15.75" customHeight="1">
      <c r="A8" s="34"/>
      <c r="B8" s="94" t="s">
        <v>338</v>
      </c>
      <c r="C8" s="94" t="s">
        <v>466</v>
      </c>
      <c r="D8" s="94" t="s">
        <v>166</v>
      </c>
      <c r="E8" s="95" t="s">
        <v>332</v>
      </c>
      <c r="F8"/>
    </row>
    <row r="9" spans="1:6" ht="15.75" customHeight="1">
      <c r="A9" s="448" t="s">
        <v>118</v>
      </c>
      <c r="B9" s="96" t="s">
        <v>319</v>
      </c>
      <c r="C9" s="96" t="s">
        <v>479</v>
      </c>
      <c r="D9" s="96" t="s">
        <v>480</v>
      </c>
      <c r="E9" s="59" t="s">
        <v>166</v>
      </c>
      <c r="F9"/>
    </row>
    <row r="10" spans="1:6" ht="4.5" customHeight="1">
      <c r="A10" s="61"/>
      <c r="B10" s="64"/>
      <c r="C10" s="64"/>
      <c r="D10" s="64"/>
      <c r="E10" s="64"/>
      <c r="F10"/>
    </row>
    <row r="11" spans="1:6" ht="13.5" customHeight="1">
      <c r="A11" s="399" t="s">
        <v>339</v>
      </c>
      <c r="B11" s="298">
        <v>389705</v>
      </c>
      <c r="C11" s="298">
        <v>0</v>
      </c>
      <c r="D11" s="298">
        <v>67508</v>
      </c>
      <c r="E11" s="298">
        <f>SUM('- 57 -'!F11,'- 59 -'!F11,B11:D11)</f>
        <v>6787880</v>
      </c>
      <c r="F11"/>
    </row>
    <row r="12" spans="1:6" ht="13.5" customHeight="1">
      <c r="A12" s="400" t="s">
        <v>340</v>
      </c>
      <c r="B12" s="299">
        <v>1177064</v>
      </c>
      <c r="C12" s="299">
        <v>133581</v>
      </c>
      <c r="D12" s="299">
        <v>114915</v>
      </c>
      <c r="E12" s="299">
        <f>SUM('- 57 -'!F12,'- 59 -'!F12,B12:D12)</f>
        <v>11375372</v>
      </c>
      <c r="F12"/>
    </row>
    <row r="13" spans="1:6" ht="13.5" customHeight="1">
      <c r="A13" s="399" t="s">
        <v>341</v>
      </c>
      <c r="B13" s="298">
        <v>2329200</v>
      </c>
      <c r="C13" s="298">
        <v>0</v>
      </c>
      <c r="D13" s="298">
        <v>243600</v>
      </c>
      <c r="E13" s="298">
        <f>SUM('- 57 -'!F13,'- 59 -'!F13,B13:D13)</f>
        <v>27526900</v>
      </c>
      <c r="F13"/>
    </row>
    <row r="14" spans="1:6" ht="13.5" customHeight="1">
      <c r="A14" s="400" t="s">
        <v>378</v>
      </c>
      <c r="B14" s="299">
        <v>3223243</v>
      </c>
      <c r="C14" s="299">
        <v>42356</v>
      </c>
      <c r="D14" s="299">
        <v>172187</v>
      </c>
      <c r="E14" s="299">
        <f>SUM('- 57 -'!F14,'- 59 -'!F14,B14:D14)</f>
        <v>22403686</v>
      </c>
      <c r="F14"/>
    </row>
    <row r="15" spans="1:6" ht="13.5" customHeight="1">
      <c r="A15" s="399" t="s">
        <v>342</v>
      </c>
      <c r="B15" s="298">
        <v>0</v>
      </c>
      <c r="C15" s="298">
        <v>0</v>
      </c>
      <c r="D15" s="298">
        <v>75977</v>
      </c>
      <c r="E15" s="298">
        <f>SUM('- 57 -'!F15,'- 59 -'!F15,B15:D15)</f>
        <v>6841556</v>
      </c>
      <c r="F15"/>
    </row>
    <row r="16" spans="1:6" ht="13.5" customHeight="1">
      <c r="A16" s="400" t="s">
        <v>343</v>
      </c>
      <c r="B16" s="299">
        <v>1125185</v>
      </c>
      <c r="C16" s="299">
        <v>0</v>
      </c>
      <c r="D16" s="299">
        <v>56279</v>
      </c>
      <c r="E16" s="299">
        <f>SUM('- 57 -'!F16,'- 59 -'!F16,B16:D16)</f>
        <v>6220855</v>
      </c>
      <c r="F16"/>
    </row>
    <row r="17" spans="1:6" ht="13.5" customHeight="1">
      <c r="A17" s="399" t="s">
        <v>344</v>
      </c>
      <c r="B17" s="298">
        <v>215722</v>
      </c>
      <c r="C17" s="298">
        <v>0</v>
      </c>
      <c r="D17" s="298">
        <v>85237</v>
      </c>
      <c r="E17" s="298">
        <f>SUM('- 57 -'!F17,'- 59 -'!F17,B17:D17)</f>
        <v>6691080</v>
      </c>
      <c r="F17"/>
    </row>
    <row r="18" spans="1:6" ht="13.5" customHeight="1">
      <c r="A18" s="400" t="s">
        <v>345</v>
      </c>
      <c r="B18" s="299">
        <v>9689438</v>
      </c>
      <c r="C18" s="299">
        <v>125367</v>
      </c>
      <c r="D18" s="299">
        <v>392044</v>
      </c>
      <c r="E18" s="299">
        <f>SUM('- 57 -'!F18,'- 59 -'!F18,B18:D18)</f>
        <v>30595106</v>
      </c>
      <c r="F18"/>
    </row>
    <row r="19" spans="1:6" ht="13.5" customHeight="1">
      <c r="A19" s="399" t="s">
        <v>346</v>
      </c>
      <c r="B19" s="298">
        <v>1564098</v>
      </c>
      <c r="C19" s="298">
        <v>0</v>
      </c>
      <c r="D19" s="298">
        <v>73532</v>
      </c>
      <c r="E19" s="298">
        <f>SUM('- 57 -'!F19,'- 59 -'!F19,B19:D19)</f>
        <v>12715836</v>
      </c>
      <c r="F19"/>
    </row>
    <row r="20" spans="1:6" ht="13.5" customHeight="1">
      <c r="A20" s="400" t="s">
        <v>347</v>
      </c>
      <c r="B20" s="299">
        <v>3363306</v>
      </c>
      <c r="C20" s="299">
        <v>0</v>
      </c>
      <c r="D20" s="299">
        <v>219510</v>
      </c>
      <c r="E20" s="299">
        <f>SUM('- 57 -'!F20,'- 59 -'!F20,B20:D20)</f>
        <v>26266868</v>
      </c>
      <c r="F20"/>
    </row>
    <row r="21" spans="1:6" ht="13.5" customHeight="1">
      <c r="A21" s="399" t="s">
        <v>348</v>
      </c>
      <c r="B21" s="298">
        <v>1781822</v>
      </c>
      <c r="C21" s="298">
        <v>0</v>
      </c>
      <c r="D21" s="298">
        <v>118580</v>
      </c>
      <c r="E21" s="298">
        <f>SUM('- 57 -'!F21,'- 59 -'!F21,B21:D21)</f>
        <v>14887341</v>
      </c>
      <c r="F21"/>
    </row>
    <row r="22" spans="1:6" ht="13.5" customHeight="1">
      <c r="A22" s="400" t="s">
        <v>349</v>
      </c>
      <c r="B22" s="299">
        <v>1337267</v>
      </c>
      <c r="C22" s="299">
        <v>0</v>
      </c>
      <c r="D22" s="299">
        <v>65475</v>
      </c>
      <c r="E22" s="299">
        <f>SUM('- 57 -'!F22,'- 59 -'!F22,B22:D22)</f>
        <v>8717544</v>
      </c>
      <c r="F22"/>
    </row>
    <row r="23" spans="1:6" ht="13.5" customHeight="1">
      <c r="A23" s="399" t="s">
        <v>350</v>
      </c>
      <c r="B23" s="298">
        <v>916001</v>
      </c>
      <c r="C23" s="298">
        <v>0</v>
      </c>
      <c r="D23" s="298">
        <v>80013</v>
      </c>
      <c r="E23" s="298">
        <f>SUM('- 57 -'!F23,'- 59 -'!F23,B23:D23)</f>
        <v>7284558</v>
      </c>
      <c r="F23"/>
    </row>
    <row r="24" spans="1:6" ht="13.5" customHeight="1">
      <c r="A24" s="400" t="s">
        <v>351</v>
      </c>
      <c r="B24" s="299">
        <v>1771694</v>
      </c>
      <c r="C24" s="299">
        <v>0</v>
      </c>
      <c r="D24" s="299">
        <v>194270</v>
      </c>
      <c r="E24" s="299">
        <f>SUM('- 57 -'!F24,'- 59 -'!F24,B24:D24)</f>
        <v>20028727</v>
      </c>
      <c r="F24"/>
    </row>
    <row r="25" spans="1:6" ht="13.5" customHeight="1">
      <c r="A25" s="399" t="s">
        <v>352</v>
      </c>
      <c r="B25" s="298">
        <v>9770988</v>
      </c>
      <c r="C25" s="298">
        <v>719809</v>
      </c>
      <c r="D25" s="298">
        <v>482948</v>
      </c>
      <c r="E25" s="298">
        <f>SUM('- 57 -'!F25,'- 59 -'!F25,B25:D25)</f>
        <v>62482920</v>
      </c>
      <c r="F25"/>
    </row>
    <row r="26" spans="1:6" ht="13.5" customHeight="1">
      <c r="A26" s="400" t="s">
        <v>353</v>
      </c>
      <c r="B26" s="299">
        <v>1958252</v>
      </c>
      <c r="C26" s="299">
        <v>320744</v>
      </c>
      <c r="D26" s="299">
        <v>243178</v>
      </c>
      <c r="E26" s="299">
        <f>SUM('- 57 -'!F26,'- 59 -'!F26,B26:D26)</f>
        <v>16224078</v>
      </c>
      <c r="F26"/>
    </row>
    <row r="27" spans="1:6" ht="13.5" customHeight="1">
      <c r="A27" s="399" t="s">
        <v>354</v>
      </c>
      <c r="B27" s="298">
        <v>6100487</v>
      </c>
      <c r="C27" s="298">
        <v>0</v>
      </c>
      <c r="D27" s="298">
        <v>93087</v>
      </c>
      <c r="E27" s="298">
        <f>SUM('- 57 -'!F27,'- 59 -'!F27,B27:D27)</f>
        <v>19004662</v>
      </c>
      <c r="F27"/>
    </row>
    <row r="28" spans="1:6" ht="13.5" customHeight="1">
      <c r="A28" s="400" t="s">
        <v>355</v>
      </c>
      <c r="B28" s="299">
        <v>631245</v>
      </c>
      <c r="C28" s="299">
        <v>21985</v>
      </c>
      <c r="D28" s="299">
        <v>111130</v>
      </c>
      <c r="E28" s="299">
        <f>SUM('- 57 -'!F28,'- 59 -'!F28,B28:D28)</f>
        <v>9619842</v>
      </c>
      <c r="F28"/>
    </row>
    <row r="29" spans="1:6" ht="13.5" customHeight="1">
      <c r="A29" s="399" t="s">
        <v>356</v>
      </c>
      <c r="B29" s="298">
        <v>3132949</v>
      </c>
      <c r="C29" s="298">
        <v>0</v>
      </c>
      <c r="D29" s="298">
        <v>356036</v>
      </c>
      <c r="E29" s="298">
        <f>SUM('- 57 -'!F29,'- 59 -'!F29,B29:D29)</f>
        <v>48025988</v>
      </c>
      <c r="F29"/>
    </row>
    <row r="30" spans="1:6" ht="13.5" customHeight="1">
      <c r="A30" s="400" t="s">
        <v>357</v>
      </c>
      <c r="B30" s="299">
        <v>687586</v>
      </c>
      <c r="C30" s="299">
        <v>0</v>
      </c>
      <c r="D30" s="299">
        <v>68102</v>
      </c>
      <c r="E30" s="299">
        <f>SUM('- 57 -'!F30,'- 59 -'!F30,B30:D30)</f>
        <v>6519337</v>
      </c>
      <c r="F30"/>
    </row>
    <row r="31" spans="1:6" ht="13.5" customHeight="1">
      <c r="A31" s="399" t="s">
        <v>358</v>
      </c>
      <c r="B31" s="298">
        <v>1306090</v>
      </c>
      <c r="C31" s="298">
        <v>0</v>
      </c>
      <c r="D31" s="298">
        <v>149905</v>
      </c>
      <c r="E31" s="298">
        <f>SUM('- 57 -'!F31,'- 59 -'!F31,B31:D31)</f>
        <v>14205837</v>
      </c>
      <c r="F31"/>
    </row>
    <row r="32" spans="1:6" ht="13.5" customHeight="1">
      <c r="A32" s="400" t="s">
        <v>359</v>
      </c>
      <c r="B32" s="299">
        <v>601721</v>
      </c>
      <c r="C32" s="299">
        <v>12631</v>
      </c>
      <c r="D32" s="299">
        <v>120248</v>
      </c>
      <c r="E32" s="299">
        <f>SUM('- 57 -'!F32,'- 59 -'!F32,B32:D32)</f>
        <v>10812698</v>
      </c>
      <c r="F32"/>
    </row>
    <row r="33" spans="1:6" ht="13.5" customHeight="1">
      <c r="A33" s="399" t="s">
        <v>360</v>
      </c>
      <c r="B33" s="298">
        <v>1360253</v>
      </c>
      <c r="C33" s="298">
        <v>147210</v>
      </c>
      <c r="D33" s="298">
        <v>155934</v>
      </c>
      <c r="E33" s="298">
        <f>SUM('- 57 -'!F33,'- 59 -'!F33,B33:D33)</f>
        <v>13137814</v>
      </c>
      <c r="F33"/>
    </row>
    <row r="34" spans="1:6" ht="13.5" customHeight="1">
      <c r="A34" s="400" t="s">
        <v>361</v>
      </c>
      <c r="B34" s="299">
        <v>629959</v>
      </c>
      <c r="C34" s="299">
        <v>96085</v>
      </c>
      <c r="D34" s="299">
        <v>104463</v>
      </c>
      <c r="E34" s="299">
        <f>SUM('- 57 -'!F34,'- 59 -'!F34,B34:D34)</f>
        <v>10336577</v>
      </c>
      <c r="F34"/>
    </row>
    <row r="35" spans="1:6" ht="13.5" customHeight="1">
      <c r="A35" s="399" t="s">
        <v>362</v>
      </c>
      <c r="B35" s="298">
        <v>14541254</v>
      </c>
      <c r="C35" s="298">
        <v>84123</v>
      </c>
      <c r="D35" s="298">
        <v>582020</v>
      </c>
      <c r="E35" s="298">
        <f>SUM('- 57 -'!F35,'- 59 -'!F35,B35:D35)</f>
        <v>74646301</v>
      </c>
      <c r="F35"/>
    </row>
    <row r="36" spans="1:6" ht="13.5" customHeight="1">
      <c r="A36" s="400" t="s">
        <v>363</v>
      </c>
      <c r="B36" s="299">
        <v>758915</v>
      </c>
      <c r="C36" s="299">
        <v>0</v>
      </c>
      <c r="D36" s="299">
        <v>116187</v>
      </c>
      <c r="E36" s="299">
        <f>SUM('- 57 -'!F36,'- 59 -'!F36,B36:D36)</f>
        <v>9171219</v>
      </c>
      <c r="F36"/>
    </row>
    <row r="37" spans="1:6" ht="13.5" customHeight="1">
      <c r="A37" s="399" t="s">
        <v>364</v>
      </c>
      <c r="B37" s="298">
        <v>3102085</v>
      </c>
      <c r="C37" s="298">
        <v>0</v>
      </c>
      <c r="D37" s="298">
        <v>108136</v>
      </c>
      <c r="E37" s="298">
        <f>SUM('- 57 -'!F37,'- 59 -'!F37,B37:D37)</f>
        <v>17252267</v>
      </c>
      <c r="F37"/>
    </row>
    <row r="38" spans="1:6" ht="13.5" customHeight="1">
      <c r="A38" s="400" t="s">
        <v>365</v>
      </c>
      <c r="B38" s="299">
        <v>9099056</v>
      </c>
      <c r="C38" s="299">
        <v>0</v>
      </c>
      <c r="D38" s="299">
        <v>244690</v>
      </c>
      <c r="E38" s="299">
        <f>SUM('- 57 -'!F38,'- 59 -'!F38,B38:D38)</f>
        <v>38105662</v>
      </c>
      <c r="F38"/>
    </row>
    <row r="39" spans="1:6" ht="13.5" customHeight="1">
      <c r="A39" s="399" t="s">
        <v>366</v>
      </c>
      <c r="B39" s="298">
        <v>286813</v>
      </c>
      <c r="C39" s="298">
        <v>80427</v>
      </c>
      <c r="D39" s="298">
        <v>98472</v>
      </c>
      <c r="E39" s="298">
        <f>SUM('- 57 -'!F39,'- 59 -'!F39,B39:D39)</f>
        <v>8300297</v>
      </c>
      <c r="F39"/>
    </row>
    <row r="40" spans="1:6" ht="13.5" customHeight="1">
      <c r="A40" s="400" t="s">
        <v>367</v>
      </c>
      <c r="B40" s="299">
        <v>1004951</v>
      </c>
      <c r="C40" s="299">
        <v>0</v>
      </c>
      <c r="D40" s="299">
        <v>390363</v>
      </c>
      <c r="E40" s="299">
        <f>SUM('- 57 -'!F40,'- 59 -'!F40,B40:D40)</f>
        <v>33001751</v>
      </c>
      <c r="F40"/>
    </row>
    <row r="41" spans="1:6" ht="13.5" customHeight="1">
      <c r="A41" s="399" t="s">
        <v>368</v>
      </c>
      <c r="B41" s="298">
        <v>2142192</v>
      </c>
      <c r="C41" s="298">
        <v>77514</v>
      </c>
      <c r="D41" s="298">
        <v>176862</v>
      </c>
      <c r="E41" s="298">
        <f>SUM('- 57 -'!F41,'- 59 -'!F41,B41:D41)</f>
        <v>21935285</v>
      </c>
      <c r="F41"/>
    </row>
    <row r="42" spans="1:6" ht="13.5" customHeight="1">
      <c r="A42" s="400" t="s">
        <v>369</v>
      </c>
      <c r="B42" s="299">
        <v>1452656</v>
      </c>
      <c r="C42" s="299">
        <v>0</v>
      </c>
      <c r="D42" s="299">
        <v>109161</v>
      </c>
      <c r="E42" s="299">
        <f>SUM('- 57 -'!F42,'- 59 -'!F42,B42:D42)</f>
        <v>9464242</v>
      </c>
      <c r="F42"/>
    </row>
    <row r="43" spans="1:6" ht="13.5" customHeight="1">
      <c r="A43" s="399" t="s">
        <v>370</v>
      </c>
      <c r="B43" s="298">
        <v>430818</v>
      </c>
      <c r="C43" s="298">
        <v>0</v>
      </c>
      <c r="D43" s="298">
        <v>47600</v>
      </c>
      <c r="E43" s="298">
        <f>SUM('- 57 -'!F43,'- 59 -'!F43,B43:D43)</f>
        <v>5159834</v>
      </c>
      <c r="F43"/>
    </row>
    <row r="44" spans="1:6" ht="13.5" customHeight="1">
      <c r="A44" s="400" t="s">
        <v>371</v>
      </c>
      <c r="B44" s="299">
        <v>836479</v>
      </c>
      <c r="C44" s="299">
        <v>0</v>
      </c>
      <c r="D44" s="299">
        <v>66388</v>
      </c>
      <c r="E44" s="299">
        <f>SUM('- 57 -'!F44,'- 59 -'!F44,B44:D44)</f>
        <v>5078750</v>
      </c>
      <c r="F44"/>
    </row>
    <row r="45" spans="1:6" ht="13.5" customHeight="1">
      <c r="A45" s="399" t="s">
        <v>372</v>
      </c>
      <c r="B45" s="298">
        <v>824588</v>
      </c>
      <c r="C45" s="298">
        <v>0</v>
      </c>
      <c r="D45" s="298">
        <v>37939</v>
      </c>
      <c r="E45" s="298">
        <f>SUM('- 57 -'!F45,'- 59 -'!F45,B45:D45)</f>
        <v>5927186</v>
      </c>
      <c r="F45"/>
    </row>
    <row r="46" spans="1:6" ht="13.5" customHeight="1">
      <c r="A46" s="400" t="s">
        <v>373</v>
      </c>
      <c r="B46" s="299">
        <v>20640396</v>
      </c>
      <c r="C46" s="299">
        <v>0</v>
      </c>
      <c r="D46" s="299">
        <v>1148990</v>
      </c>
      <c r="E46" s="299">
        <f>SUM('- 57 -'!F46,'- 59 -'!F46,B46:D46)</f>
        <v>135108900</v>
      </c>
      <c r="F46"/>
    </row>
    <row r="47" spans="1:6" ht="13.5" customHeight="1">
      <c r="A47" s="399" t="s">
        <v>377</v>
      </c>
      <c r="B47" s="298">
        <v>0</v>
      </c>
      <c r="C47" s="298">
        <v>0</v>
      </c>
      <c r="D47" s="298">
        <v>119394</v>
      </c>
      <c r="E47" s="298">
        <f>SUM('- 57 -'!F47,'- 59 -'!F47,B47:D47)</f>
        <v>754394</v>
      </c>
      <c r="F47"/>
    </row>
    <row r="48" spans="1:6" ht="4.5" customHeight="1">
      <c r="A48" s="401"/>
      <c r="B48" s="414"/>
      <c r="C48" s="414"/>
      <c r="D48" s="414"/>
      <c r="E48" s="414"/>
      <c r="F48"/>
    </row>
    <row r="49" spans="1:6" ht="13.5" customHeight="1">
      <c r="A49" s="395" t="s">
        <v>374</v>
      </c>
      <c r="B49" s="301">
        <f>SUM(B11:B47)</f>
        <v>110183478</v>
      </c>
      <c r="C49" s="301">
        <f>SUM(C11:C47)</f>
        <v>1861832</v>
      </c>
      <c r="D49" s="301">
        <f>SUM(D11:D47)</f>
        <v>7090360</v>
      </c>
      <c r="E49" s="301">
        <f>SUM(E11:E47)</f>
        <v>782619150</v>
      </c>
      <c r="F49"/>
    </row>
    <row r="50" spans="1:6" ht="4.5" customHeight="1">
      <c r="A50" s="401" t="s">
        <v>21</v>
      </c>
      <c r="B50" s="414"/>
      <c r="C50" s="414"/>
      <c r="D50" s="414"/>
      <c r="E50" s="414"/>
      <c r="F50"/>
    </row>
    <row r="51" spans="1:6" ht="14.25" customHeight="1">
      <c r="A51" s="400" t="s">
        <v>375</v>
      </c>
      <c r="B51" s="299">
        <v>0</v>
      </c>
      <c r="C51" s="299"/>
      <c r="D51" s="299">
        <v>0</v>
      </c>
      <c r="E51" s="299">
        <f>SUM('- 57 -'!F51,'- 59 -'!F51,B51:D51)</f>
        <v>292073</v>
      </c>
      <c r="F51"/>
    </row>
    <row r="52" spans="1:6" ht="14.25" customHeight="1">
      <c r="A52" s="399" t="s">
        <v>376</v>
      </c>
      <c r="B52" s="298">
        <v>0</v>
      </c>
      <c r="C52" s="298"/>
      <c r="D52" s="298">
        <v>0</v>
      </c>
      <c r="E52" s="298">
        <f>SUM('- 57 -'!F52,'- 59 -'!F52,B52:D52)</f>
        <v>658580</v>
      </c>
      <c r="F52"/>
    </row>
    <row r="53" spans="1:6" ht="14.25" customHeight="1">
      <c r="A53" s="314"/>
      <c r="B53" s="305"/>
      <c r="C53" s="305"/>
      <c r="D53" s="305"/>
      <c r="E53" s="305"/>
      <c r="F53" s="363"/>
    </row>
    <row r="54" spans="1:6" ht="14.25" customHeight="1">
      <c r="A54" s="550" t="s">
        <v>534</v>
      </c>
      <c r="B54" s="97"/>
      <c r="C54" s="97"/>
      <c r="D54" s="97"/>
      <c r="E54" s="97"/>
      <c r="F54"/>
    </row>
    <row r="55" spans="1:6" ht="14.25" customHeight="1">
      <c r="A55" s="549" t="s">
        <v>535</v>
      </c>
      <c r="B55" s="97"/>
      <c r="C55" s="97"/>
      <c r="D55" s="97"/>
      <c r="E55" s="97"/>
      <c r="F55"/>
    </row>
    <row r="56" spans="1:6" ht="14.25" customHeight="1">
      <c r="A56" s="546" t="s">
        <v>538</v>
      </c>
      <c r="B56" s="97"/>
      <c r="C56" s="97"/>
      <c r="D56" s="97"/>
      <c r="E56" s="97"/>
      <c r="F56"/>
    </row>
    <row r="57" spans="1:6" ht="14.25" customHeight="1">
      <c r="A57" s="549" t="s">
        <v>537</v>
      </c>
      <c r="B57" s="97"/>
      <c r="C57" s="97"/>
      <c r="D57" s="97"/>
      <c r="E57" s="97"/>
      <c r="F57"/>
    </row>
    <row r="58" spans="1:6" ht="14.25" customHeight="1">
      <c r="A58" s="546" t="s">
        <v>536</v>
      </c>
      <c r="B58" s="97"/>
      <c r="C58" s="97"/>
      <c r="D58" s="97"/>
      <c r="E58" s="97"/>
      <c r="F58"/>
    </row>
    <row r="59" spans="1:6" ht="14.25" customHeight="1">
      <c r="A59" s="288"/>
      <c r="F59"/>
    </row>
    <row r="60" ht="14.25" customHeight="1">
      <c r="F60"/>
    </row>
  </sheetData>
  <printOptions horizontalCentered="1"/>
  <pageMargins left="0.5" right="0.5" top="0.6" bottom="0" header="0.3" footer="0"/>
  <pageSetup fitToHeight="1" fitToWidth="1" horizontalDpi="300" verticalDpi="300" orientation="portrait" scale="85" r:id="rId1"/>
  <headerFooter alignWithMargins="0">
    <oddHeader>&amp;C&amp;"Times New Roman,Bold"&amp;11&amp;A</oddHeader>
  </headerFooter>
</worksheet>
</file>

<file path=xl/worksheets/sheet52.xml><?xml version="1.0" encoding="utf-8"?>
<worksheet xmlns="http://schemas.openxmlformats.org/spreadsheetml/2006/main" xmlns:r="http://schemas.openxmlformats.org/officeDocument/2006/relationships">
  <sheetPr codeName="Sheet611">
    <pageSetUpPr fitToPage="1"/>
  </sheetPr>
  <dimension ref="A1:G67"/>
  <sheetViews>
    <sheetView showGridLines="0" showZeros="0" workbookViewId="0" topLeftCell="A1">
      <selection activeCell="A1" sqref="A1"/>
    </sheetView>
  </sheetViews>
  <sheetFormatPr defaultColWidth="14.83203125" defaultRowHeight="12"/>
  <cols>
    <col min="1" max="1" width="28.83203125" style="66" customWidth="1"/>
    <col min="2" max="2" width="17.83203125" style="66" customWidth="1"/>
    <col min="3" max="3" width="18.83203125" style="66" customWidth="1"/>
    <col min="4" max="4" width="21.83203125" style="66" customWidth="1"/>
    <col min="5" max="7" width="18.83203125" style="66" customWidth="1"/>
    <col min="8" max="16384" width="14.83203125" style="66" customWidth="1"/>
  </cols>
  <sheetData>
    <row r="1" spans="1:4" ht="6.75" customHeight="1">
      <c r="A1" s="64"/>
      <c r="B1" s="114"/>
      <c r="C1" s="114"/>
      <c r="D1" s="114"/>
    </row>
    <row r="2" spans="1:7" ht="18" customHeight="1">
      <c r="A2" s="371"/>
      <c r="B2" s="125" t="s">
        <v>539</v>
      </c>
      <c r="C2" s="101"/>
      <c r="D2" s="101"/>
      <c r="E2" s="101"/>
      <c r="F2" s="101"/>
      <c r="G2" s="484" t="s">
        <v>470</v>
      </c>
    </row>
    <row r="3" spans="1:7" ht="3.75" customHeight="1">
      <c r="A3" s="480"/>
      <c r="B3" s="481"/>
      <c r="C3" s="481"/>
      <c r="D3" s="481"/>
      <c r="E3" s="481"/>
      <c r="F3" s="481"/>
      <c r="G3" s="483"/>
    </row>
    <row r="4" spans="1:7" ht="15" customHeight="1">
      <c r="A4" s="485"/>
      <c r="B4" s="566" t="s">
        <v>477</v>
      </c>
      <c r="C4" s="564"/>
      <c r="D4" s="564"/>
      <c r="E4" s="564"/>
      <c r="F4" s="564"/>
      <c r="G4" s="565"/>
    </row>
    <row r="5" spans="1:7" ht="12.75" customHeight="1">
      <c r="A5" s="486"/>
      <c r="B5" s="321"/>
      <c r="C5" s="321"/>
      <c r="D5" s="321"/>
      <c r="E5" s="321"/>
      <c r="F5" s="321" t="s">
        <v>395</v>
      </c>
      <c r="G5" s="321"/>
    </row>
    <row r="6" spans="1:7" ht="12.75" customHeight="1">
      <c r="A6" s="450"/>
      <c r="B6" s="321"/>
      <c r="C6" s="321"/>
      <c r="D6" s="321"/>
      <c r="E6" s="321"/>
      <c r="F6" s="321" t="s">
        <v>396</v>
      </c>
      <c r="G6" s="321"/>
    </row>
    <row r="7" spans="1:7" ht="12.75" customHeight="1">
      <c r="A7" s="450"/>
      <c r="B7" s="321"/>
      <c r="C7" s="321" t="s">
        <v>389</v>
      </c>
      <c r="D7" s="321"/>
      <c r="E7" s="321"/>
      <c r="F7" s="321" t="s">
        <v>230</v>
      </c>
      <c r="G7" s="321"/>
    </row>
    <row r="8" spans="1:7" ht="12.75" customHeight="1">
      <c r="A8" s="450"/>
      <c r="B8" s="321"/>
      <c r="C8" s="321" t="s">
        <v>394</v>
      </c>
      <c r="D8" s="321"/>
      <c r="E8" s="321" t="s">
        <v>388</v>
      </c>
      <c r="F8" s="321" t="s">
        <v>400</v>
      </c>
      <c r="G8" s="321"/>
    </row>
    <row r="9" spans="1:7" ht="12.75" customHeight="1">
      <c r="A9" s="450"/>
      <c r="B9" s="321" t="s">
        <v>238</v>
      </c>
      <c r="C9" s="321" t="s">
        <v>191</v>
      </c>
      <c r="D9" s="321" t="s">
        <v>49</v>
      </c>
      <c r="E9" s="321" t="s">
        <v>85</v>
      </c>
      <c r="F9" s="321" t="s">
        <v>397</v>
      </c>
      <c r="G9" s="321" t="s">
        <v>87</v>
      </c>
    </row>
    <row r="10" spans="1:7" ht="12.75" customHeight="1">
      <c r="A10" s="396"/>
      <c r="B10" s="321" t="s">
        <v>390</v>
      </c>
      <c r="C10" s="321" t="s">
        <v>391</v>
      </c>
      <c r="D10" s="321" t="s">
        <v>392</v>
      </c>
      <c r="E10" s="321" t="s">
        <v>393</v>
      </c>
      <c r="F10" s="321" t="s">
        <v>398</v>
      </c>
      <c r="G10" s="321" t="s">
        <v>399</v>
      </c>
    </row>
    <row r="11" spans="1:7" ht="15" customHeight="1">
      <c r="A11" s="397" t="s">
        <v>118</v>
      </c>
      <c r="B11" s="571" t="s">
        <v>500</v>
      </c>
      <c r="C11" s="571" t="s">
        <v>550</v>
      </c>
      <c r="D11" s="571" t="s">
        <v>551</v>
      </c>
      <c r="E11" s="322" t="s">
        <v>482</v>
      </c>
      <c r="F11" s="322" t="s">
        <v>92</v>
      </c>
      <c r="G11" s="322" t="s">
        <v>92</v>
      </c>
    </row>
    <row r="12" spans="1:5" ht="4.5" customHeight="1">
      <c r="A12" s="398"/>
      <c r="C12" s="287"/>
      <c r="D12" s="120"/>
      <c r="E12" s="134"/>
    </row>
    <row r="13" spans="1:7" ht="13.5" customHeight="1">
      <c r="A13" s="423" t="s">
        <v>339</v>
      </c>
      <c r="B13" s="298">
        <v>454092</v>
      </c>
      <c r="C13" s="298">
        <v>0</v>
      </c>
      <c r="D13" s="298">
        <v>42658</v>
      </c>
      <c r="E13" s="298">
        <v>43156</v>
      </c>
      <c r="F13" s="298">
        <v>-18700</v>
      </c>
      <c r="G13" s="298">
        <f>SUM(B13:F13)</f>
        <v>521206</v>
      </c>
    </row>
    <row r="14" spans="1:7" ht="13.5" customHeight="1">
      <c r="A14" s="424" t="s">
        <v>340</v>
      </c>
      <c r="B14" s="299">
        <v>706714</v>
      </c>
      <c r="C14" s="299">
        <v>0</v>
      </c>
      <c r="D14" s="299">
        <v>61667</v>
      </c>
      <c r="E14" s="299">
        <v>58879</v>
      </c>
      <c r="F14" s="299">
        <v>-30000</v>
      </c>
      <c r="G14" s="299">
        <f aca="true" t="shared" si="0" ref="G14:G48">SUM(B14:F14)</f>
        <v>797260</v>
      </c>
    </row>
    <row r="15" spans="1:7" ht="13.5" customHeight="1">
      <c r="A15" s="423" t="s">
        <v>341</v>
      </c>
      <c r="B15" s="298">
        <v>1723800</v>
      </c>
      <c r="C15" s="298">
        <v>0</v>
      </c>
      <c r="D15" s="298">
        <v>134200</v>
      </c>
      <c r="E15" s="298">
        <v>163300</v>
      </c>
      <c r="F15" s="298">
        <v>-47100</v>
      </c>
      <c r="G15" s="298">
        <f t="shared" si="0"/>
        <v>1974200</v>
      </c>
    </row>
    <row r="16" spans="1:7" ht="13.5" customHeight="1">
      <c r="A16" s="424" t="s">
        <v>378</v>
      </c>
      <c r="B16" s="299"/>
      <c r="C16" s="299"/>
      <c r="D16" s="299"/>
      <c r="E16" s="299"/>
      <c r="F16" s="299"/>
      <c r="G16" s="299"/>
    </row>
    <row r="17" spans="1:7" ht="13.5" customHeight="1">
      <c r="A17" s="423" t="s">
        <v>342</v>
      </c>
      <c r="B17" s="298">
        <v>502500</v>
      </c>
      <c r="C17" s="298">
        <v>0</v>
      </c>
      <c r="D17" s="298">
        <v>61150</v>
      </c>
      <c r="E17" s="298">
        <v>58150</v>
      </c>
      <c r="F17" s="298">
        <v>-20000</v>
      </c>
      <c r="G17" s="298">
        <f t="shared" si="0"/>
        <v>601800</v>
      </c>
    </row>
    <row r="18" spans="1:7" ht="13.5" customHeight="1">
      <c r="A18" s="424" t="s">
        <v>343</v>
      </c>
      <c r="B18" s="299">
        <v>555148</v>
      </c>
      <c r="C18" s="299">
        <v>0</v>
      </c>
      <c r="D18" s="299">
        <v>0</v>
      </c>
      <c r="E18" s="299">
        <v>48762</v>
      </c>
      <c r="F18" s="299">
        <v>-22887</v>
      </c>
      <c r="G18" s="299">
        <f t="shared" si="0"/>
        <v>581023</v>
      </c>
    </row>
    <row r="19" spans="1:7" ht="13.5" customHeight="1">
      <c r="A19" s="423" t="s">
        <v>344</v>
      </c>
      <c r="B19" s="298">
        <v>482604</v>
      </c>
      <c r="C19" s="298">
        <v>0</v>
      </c>
      <c r="D19" s="298">
        <v>41205</v>
      </c>
      <c r="E19" s="298">
        <v>57065</v>
      </c>
      <c r="F19" s="298">
        <v>-20500</v>
      </c>
      <c r="G19" s="298">
        <f t="shared" si="0"/>
        <v>560374</v>
      </c>
    </row>
    <row r="20" spans="1:7" ht="13.5" customHeight="1">
      <c r="A20" s="424" t="s">
        <v>345</v>
      </c>
      <c r="B20" s="299"/>
      <c r="C20" s="299"/>
      <c r="D20" s="299"/>
      <c r="E20" s="299"/>
      <c r="F20" s="299"/>
      <c r="G20" s="299"/>
    </row>
    <row r="21" spans="1:7" ht="13.5" customHeight="1">
      <c r="A21" s="423" t="s">
        <v>346</v>
      </c>
      <c r="B21" s="298">
        <v>712200</v>
      </c>
      <c r="C21" s="298">
        <v>0</v>
      </c>
      <c r="D21" s="298">
        <v>30700</v>
      </c>
      <c r="E21" s="298">
        <v>65925</v>
      </c>
      <c r="F21" s="298">
        <v>-37300</v>
      </c>
      <c r="G21" s="298">
        <f t="shared" si="0"/>
        <v>771525</v>
      </c>
    </row>
    <row r="22" spans="1:7" ht="13.5" customHeight="1">
      <c r="A22" s="424" t="s">
        <v>347</v>
      </c>
      <c r="B22" s="299">
        <v>1066283</v>
      </c>
      <c r="C22" s="299">
        <v>12374</v>
      </c>
      <c r="D22" s="299">
        <v>125361</v>
      </c>
      <c r="E22" s="299">
        <v>97088</v>
      </c>
      <c r="F22" s="299">
        <v>-47852</v>
      </c>
      <c r="G22" s="299">
        <f t="shared" si="0"/>
        <v>1253254</v>
      </c>
    </row>
    <row r="23" spans="1:7" ht="13.5" customHeight="1">
      <c r="A23" s="423" t="s">
        <v>348</v>
      </c>
      <c r="B23" s="298">
        <v>854000</v>
      </c>
      <c r="C23" s="298">
        <v>0</v>
      </c>
      <c r="D23" s="298">
        <v>119000</v>
      </c>
      <c r="E23" s="298">
        <v>125000</v>
      </c>
      <c r="F23" s="298">
        <v>-40000</v>
      </c>
      <c r="G23" s="298">
        <f t="shared" si="0"/>
        <v>1058000</v>
      </c>
    </row>
    <row r="24" spans="1:7" ht="13.5" customHeight="1">
      <c r="A24" s="424" t="s">
        <v>349</v>
      </c>
      <c r="B24" s="299">
        <v>524417</v>
      </c>
      <c r="C24" s="299">
        <v>0</v>
      </c>
      <c r="D24" s="299">
        <v>54692</v>
      </c>
      <c r="E24" s="299">
        <v>54900</v>
      </c>
      <c r="F24" s="299">
        <v>0</v>
      </c>
      <c r="G24" s="299">
        <f t="shared" si="0"/>
        <v>634009</v>
      </c>
    </row>
    <row r="25" spans="1:7" ht="13.5" customHeight="1">
      <c r="A25" s="423" t="s">
        <v>350</v>
      </c>
      <c r="B25" s="298">
        <v>341815</v>
      </c>
      <c r="C25" s="298">
        <v>0</v>
      </c>
      <c r="D25" s="298">
        <v>43400</v>
      </c>
      <c r="E25" s="298">
        <v>39700</v>
      </c>
      <c r="F25" s="298">
        <v>0</v>
      </c>
      <c r="G25" s="298">
        <f t="shared" si="0"/>
        <v>424915</v>
      </c>
    </row>
    <row r="26" spans="1:7" ht="13.5" customHeight="1">
      <c r="A26" s="424" t="s">
        <v>351</v>
      </c>
      <c r="B26" s="299">
        <v>1005080</v>
      </c>
      <c r="C26" s="299">
        <v>0</v>
      </c>
      <c r="D26" s="299">
        <v>123560</v>
      </c>
      <c r="E26" s="299">
        <v>174810</v>
      </c>
      <c r="F26" s="299">
        <v>-40720</v>
      </c>
      <c r="G26" s="299">
        <f t="shared" si="0"/>
        <v>1262730</v>
      </c>
    </row>
    <row r="27" spans="1:7" ht="13.5" customHeight="1">
      <c r="A27" s="423" t="s">
        <v>352</v>
      </c>
      <c r="B27" s="298">
        <v>3564451</v>
      </c>
      <c r="C27" s="298">
        <v>94040</v>
      </c>
      <c r="D27" s="298">
        <v>218463</v>
      </c>
      <c r="E27" s="298">
        <v>571279</v>
      </c>
      <c r="F27" s="298">
        <v>-56000</v>
      </c>
      <c r="G27" s="298">
        <f t="shared" si="0"/>
        <v>4392233</v>
      </c>
    </row>
    <row r="28" spans="1:7" ht="13.5" customHeight="1">
      <c r="A28" s="424" t="s">
        <v>353</v>
      </c>
      <c r="B28" s="299">
        <v>890770</v>
      </c>
      <c r="C28" s="299">
        <v>11287</v>
      </c>
      <c r="D28" s="299">
        <v>101526</v>
      </c>
      <c r="E28" s="299">
        <v>108736</v>
      </c>
      <c r="F28" s="299">
        <v>-45000</v>
      </c>
      <c r="G28" s="299">
        <f t="shared" si="0"/>
        <v>1067319</v>
      </c>
    </row>
    <row r="29" spans="1:7" ht="13.5" customHeight="1">
      <c r="A29" s="423" t="s">
        <v>354</v>
      </c>
      <c r="B29" s="298">
        <v>1085079</v>
      </c>
      <c r="C29" s="298">
        <v>28692</v>
      </c>
      <c r="D29" s="298">
        <v>0</v>
      </c>
      <c r="E29" s="298">
        <v>164018</v>
      </c>
      <c r="F29" s="298">
        <v>-65000</v>
      </c>
      <c r="G29" s="298">
        <f t="shared" si="0"/>
        <v>1212789</v>
      </c>
    </row>
    <row r="30" spans="1:7" ht="13.5" customHeight="1">
      <c r="A30" s="424" t="s">
        <v>355</v>
      </c>
      <c r="B30" s="299">
        <v>652002</v>
      </c>
      <c r="C30" s="299">
        <v>23128</v>
      </c>
      <c r="D30" s="299">
        <v>46338</v>
      </c>
      <c r="E30" s="299">
        <v>45702</v>
      </c>
      <c r="F30" s="299">
        <v>-22000</v>
      </c>
      <c r="G30" s="299">
        <f t="shared" si="0"/>
        <v>745170</v>
      </c>
    </row>
    <row r="31" spans="1:7" ht="13.5" customHeight="1">
      <c r="A31" s="423" t="s">
        <v>356</v>
      </c>
      <c r="B31" s="298">
        <v>3581826</v>
      </c>
      <c r="C31" s="298">
        <v>231825</v>
      </c>
      <c r="D31" s="298">
        <v>112274</v>
      </c>
      <c r="E31" s="298">
        <v>649845</v>
      </c>
      <c r="F31" s="298">
        <v>-547887</v>
      </c>
      <c r="G31" s="298">
        <f t="shared" si="0"/>
        <v>4027883</v>
      </c>
    </row>
    <row r="32" spans="1:7" ht="13.5" customHeight="1">
      <c r="A32" s="424" t="s">
        <v>357</v>
      </c>
      <c r="B32" s="299">
        <v>390103</v>
      </c>
      <c r="C32" s="299">
        <v>0</v>
      </c>
      <c r="D32" s="299">
        <v>36433</v>
      </c>
      <c r="E32" s="299">
        <v>35145</v>
      </c>
      <c r="F32" s="299">
        <v>-16465</v>
      </c>
      <c r="G32" s="299">
        <f t="shared" si="0"/>
        <v>445216</v>
      </c>
    </row>
    <row r="33" spans="1:7" ht="13.5" customHeight="1">
      <c r="A33" s="423" t="s">
        <v>358</v>
      </c>
      <c r="B33" s="298">
        <v>799271</v>
      </c>
      <c r="C33" s="298">
        <v>0</v>
      </c>
      <c r="D33" s="298">
        <v>56078</v>
      </c>
      <c r="E33" s="298">
        <v>160499</v>
      </c>
      <c r="F33" s="298">
        <v>-85000</v>
      </c>
      <c r="G33" s="298">
        <f t="shared" si="0"/>
        <v>930848</v>
      </c>
    </row>
    <row r="34" spans="1:7" ht="13.5" customHeight="1">
      <c r="A34" s="424" t="s">
        <v>359</v>
      </c>
      <c r="B34" s="299">
        <v>737450</v>
      </c>
      <c r="C34" s="299">
        <v>0</v>
      </c>
      <c r="D34" s="299">
        <v>47700</v>
      </c>
      <c r="E34" s="299">
        <v>46700</v>
      </c>
      <c r="F34" s="299">
        <v>-35000</v>
      </c>
      <c r="G34" s="299">
        <f t="shared" si="0"/>
        <v>796850</v>
      </c>
    </row>
    <row r="35" spans="1:7" ht="13.5" customHeight="1">
      <c r="A35" s="423" t="s">
        <v>360</v>
      </c>
      <c r="B35" s="298">
        <v>716800</v>
      </c>
      <c r="C35" s="298">
        <v>22200</v>
      </c>
      <c r="D35" s="298">
        <v>118500</v>
      </c>
      <c r="E35" s="298">
        <v>91000</v>
      </c>
      <c r="F35" s="298">
        <v>-30000</v>
      </c>
      <c r="G35" s="298">
        <f t="shared" si="0"/>
        <v>918500</v>
      </c>
    </row>
    <row r="36" spans="1:7" ht="13.5" customHeight="1">
      <c r="A36" s="424" t="s">
        <v>361</v>
      </c>
      <c r="B36" s="299">
        <v>762674</v>
      </c>
      <c r="C36" s="299">
        <v>0</v>
      </c>
      <c r="D36" s="299">
        <v>42796</v>
      </c>
      <c r="E36" s="299">
        <v>52263</v>
      </c>
      <c r="F36" s="299">
        <v>-98250</v>
      </c>
      <c r="G36" s="299">
        <f t="shared" si="0"/>
        <v>759483</v>
      </c>
    </row>
    <row r="37" spans="1:7" ht="13.5" customHeight="1">
      <c r="A37" s="423" t="s">
        <v>362</v>
      </c>
      <c r="B37" s="298">
        <v>3502700</v>
      </c>
      <c r="C37" s="298">
        <v>95000</v>
      </c>
      <c r="D37" s="298">
        <v>279600</v>
      </c>
      <c r="E37" s="298">
        <v>519900</v>
      </c>
      <c r="F37" s="298">
        <v>0</v>
      </c>
      <c r="G37" s="298">
        <f t="shared" si="0"/>
        <v>4397200</v>
      </c>
    </row>
    <row r="38" spans="1:7" ht="13.5" customHeight="1">
      <c r="A38" s="424" t="s">
        <v>363</v>
      </c>
      <c r="B38" s="299">
        <v>640550</v>
      </c>
      <c r="C38" s="299">
        <v>32600</v>
      </c>
      <c r="D38" s="299">
        <v>41055</v>
      </c>
      <c r="E38" s="299">
        <v>41330</v>
      </c>
      <c r="F38" s="299">
        <v>-28850</v>
      </c>
      <c r="G38" s="299">
        <f t="shared" si="0"/>
        <v>726685</v>
      </c>
    </row>
    <row r="39" spans="1:7" ht="13.5" customHeight="1">
      <c r="A39" s="423" t="s">
        <v>364</v>
      </c>
      <c r="B39" s="298">
        <v>1035447</v>
      </c>
      <c r="C39" s="298">
        <v>0</v>
      </c>
      <c r="D39" s="298">
        <v>92239</v>
      </c>
      <c r="E39" s="298">
        <v>92098</v>
      </c>
      <c r="F39" s="298">
        <v>-55000</v>
      </c>
      <c r="G39" s="298">
        <f t="shared" si="0"/>
        <v>1164784</v>
      </c>
    </row>
    <row r="40" spans="1:7" ht="13.5" customHeight="1">
      <c r="A40" s="424" t="s">
        <v>365</v>
      </c>
      <c r="B40" s="299">
        <v>2155781</v>
      </c>
      <c r="C40" s="299">
        <v>0</v>
      </c>
      <c r="D40" s="299">
        <v>192186</v>
      </c>
      <c r="E40" s="299">
        <v>315112</v>
      </c>
      <c r="F40" s="299">
        <v>0</v>
      </c>
      <c r="G40" s="299">
        <f t="shared" si="0"/>
        <v>2663079</v>
      </c>
    </row>
    <row r="41" spans="1:7" ht="13.5" customHeight="1">
      <c r="A41" s="423" t="s">
        <v>366</v>
      </c>
      <c r="B41" s="298">
        <v>588175</v>
      </c>
      <c r="C41" s="298">
        <v>0</v>
      </c>
      <c r="D41" s="298">
        <v>43500</v>
      </c>
      <c r="E41" s="298">
        <v>39500</v>
      </c>
      <c r="F41" s="298">
        <v>0</v>
      </c>
      <c r="G41" s="298">
        <f t="shared" si="0"/>
        <v>671175</v>
      </c>
    </row>
    <row r="42" spans="1:7" ht="13.5" customHeight="1">
      <c r="A42" s="424" t="s">
        <v>367</v>
      </c>
      <c r="B42" s="299">
        <v>2527420</v>
      </c>
      <c r="C42" s="299">
        <v>0</v>
      </c>
      <c r="D42" s="299">
        <v>86741</v>
      </c>
      <c r="E42" s="299">
        <v>301201</v>
      </c>
      <c r="F42" s="299">
        <v>-116700</v>
      </c>
      <c r="G42" s="299">
        <f t="shared" si="0"/>
        <v>2798662</v>
      </c>
    </row>
    <row r="43" spans="1:7" ht="13.5" customHeight="1">
      <c r="A43" s="423" t="s">
        <v>368</v>
      </c>
      <c r="B43" s="298">
        <v>1375716</v>
      </c>
      <c r="C43" s="298">
        <v>0</v>
      </c>
      <c r="D43" s="298">
        <v>257831</v>
      </c>
      <c r="E43" s="298">
        <v>185856</v>
      </c>
      <c r="F43" s="298">
        <v>-55420</v>
      </c>
      <c r="G43" s="298">
        <f t="shared" si="0"/>
        <v>1763983</v>
      </c>
    </row>
    <row r="44" spans="1:7" ht="13.5" customHeight="1">
      <c r="A44" s="424" t="s">
        <v>369</v>
      </c>
      <c r="B44" s="299">
        <v>611204</v>
      </c>
      <c r="C44" s="299">
        <v>20767</v>
      </c>
      <c r="D44" s="299">
        <v>65857</v>
      </c>
      <c r="E44" s="299">
        <v>55373</v>
      </c>
      <c r="F44" s="299">
        <v>-34000</v>
      </c>
      <c r="G44" s="299">
        <f t="shared" si="0"/>
        <v>719201</v>
      </c>
    </row>
    <row r="45" spans="1:7" ht="13.5" customHeight="1">
      <c r="A45" s="423" t="s">
        <v>370</v>
      </c>
      <c r="B45" s="298">
        <v>434023</v>
      </c>
      <c r="C45" s="298">
        <v>2000</v>
      </c>
      <c r="D45" s="298">
        <v>15937</v>
      </c>
      <c r="E45" s="298">
        <v>36056</v>
      </c>
      <c r="F45" s="298">
        <v>-16000</v>
      </c>
      <c r="G45" s="298">
        <f t="shared" si="0"/>
        <v>472016</v>
      </c>
    </row>
    <row r="46" spans="1:7" ht="13.5" customHeight="1">
      <c r="A46" s="424" t="s">
        <v>371</v>
      </c>
      <c r="B46" s="299">
        <v>286484</v>
      </c>
      <c r="C46" s="299">
        <v>0</v>
      </c>
      <c r="D46" s="299">
        <v>21414</v>
      </c>
      <c r="E46" s="299">
        <v>19185</v>
      </c>
      <c r="F46" s="299">
        <v>0</v>
      </c>
      <c r="G46" s="299">
        <f t="shared" si="0"/>
        <v>327083</v>
      </c>
    </row>
    <row r="47" spans="1:7" ht="13.5" customHeight="1">
      <c r="A47" s="423" t="s">
        <v>372</v>
      </c>
      <c r="B47" s="298">
        <v>377532</v>
      </c>
      <c r="C47" s="298">
        <v>0</v>
      </c>
      <c r="D47" s="298">
        <v>6250</v>
      </c>
      <c r="E47" s="298">
        <v>74313</v>
      </c>
      <c r="F47" s="298">
        <v>-4550</v>
      </c>
      <c r="G47" s="298">
        <f t="shared" si="0"/>
        <v>453545</v>
      </c>
    </row>
    <row r="48" spans="1:7" ht="13.5" customHeight="1">
      <c r="A48" s="424" t="s">
        <v>373</v>
      </c>
      <c r="B48" s="299">
        <v>8015400</v>
      </c>
      <c r="C48" s="299">
        <v>112600</v>
      </c>
      <c r="D48" s="299">
        <v>201900</v>
      </c>
      <c r="E48" s="299">
        <v>1014400</v>
      </c>
      <c r="F48" s="299">
        <v>-155000</v>
      </c>
      <c r="G48" s="299">
        <f t="shared" si="0"/>
        <v>9189300</v>
      </c>
    </row>
    <row r="49" spans="1:7" ht="13.5" customHeight="1">
      <c r="A49" s="423" t="s">
        <v>478</v>
      </c>
      <c r="B49" s="298"/>
      <c r="C49" s="298"/>
      <c r="D49" s="298"/>
      <c r="E49" s="298"/>
      <c r="F49" s="298"/>
      <c r="G49" s="298"/>
    </row>
    <row r="50" spans="1:7" ht="4.5" customHeight="1">
      <c r="A50" s="428"/>
      <c r="B50"/>
      <c r="C50"/>
      <c r="D50"/>
      <c r="E50"/>
      <c r="F50"/>
      <c r="G50"/>
    </row>
    <row r="51" spans="1:7" ht="13.5" customHeight="1">
      <c r="A51" s="395" t="s">
        <v>374</v>
      </c>
      <c r="B51" s="301">
        <f aca="true" t="shared" si="1" ref="B51:G51">SUM(B13:B49)</f>
        <v>43659511</v>
      </c>
      <c r="C51" s="301">
        <f t="shared" si="1"/>
        <v>686513</v>
      </c>
      <c r="D51" s="301">
        <f t="shared" si="1"/>
        <v>2922211</v>
      </c>
      <c r="E51" s="301">
        <f t="shared" si="1"/>
        <v>5606246</v>
      </c>
      <c r="F51" s="301">
        <f t="shared" si="1"/>
        <v>-1791181</v>
      </c>
      <c r="G51" s="301">
        <f t="shared" si="1"/>
        <v>51083300</v>
      </c>
    </row>
    <row r="52" spans="1:7" ht="4.5" customHeight="1">
      <c r="A52" s="401" t="s">
        <v>21</v>
      </c>
      <c r="B52" s="300"/>
      <c r="C52" s="300"/>
      <c r="D52" s="300"/>
      <c r="E52" s="300"/>
      <c r="F52" s="300"/>
      <c r="G52" s="300"/>
    </row>
    <row r="53" spans="1:7" ht="13.5" customHeight="1">
      <c r="A53" s="402" t="s">
        <v>375</v>
      </c>
      <c r="B53" s="299">
        <v>70400</v>
      </c>
      <c r="C53" s="299">
        <v>0</v>
      </c>
      <c r="D53" s="299">
        <v>0</v>
      </c>
      <c r="E53" s="299">
        <v>0</v>
      </c>
      <c r="F53" s="299">
        <v>0</v>
      </c>
      <c r="G53" s="299">
        <f>SUM(B53:F53)</f>
        <v>70400</v>
      </c>
    </row>
    <row r="54" spans="1:7" ht="13.5" customHeight="1">
      <c r="A54" s="403" t="s">
        <v>376</v>
      </c>
      <c r="B54" s="298">
        <v>128458</v>
      </c>
      <c r="C54" s="298">
        <v>0</v>
      </c>
      <c r="D54" s="298">
        <v>0</v>
      </c>
      <c r="E54" s="298">
        <v>15913</v>
      </c>
      <c r="F54" s="298">
        <v>-8721</v>
      </c>
      <c r="G54" s="298">
        <f>SUM(B54:F54)</f>
        <v>135650</v>
      </c>
    </row>
    <row r="55" spans="1:7" ht="14.25" customHeight="1">
      <c r="A55" s="314"/>
      <c r="B55" s="363"/>
      <c r="C55" s="363"/>
      <c r="D55" s="363"/>
      <c r="E55" s="314"/>
      <c r="F55" s="314"/>
      <c r="G55" s="314"/>
    </row>
    <row r="56" spans="1:7" ht="14.25" customHeight="1">
      <c r="A56" s="554" t="s">
        <v>552</v>
      </c>
      <c r="B56" s="488"/>
      <c r="C56" s="488"/>
      <c r="D56" s="488"/>
      <c r="E56" s="489"/>
      <c r="F56" s="489"/>
      <c r="G56" s="489"/>
    </row>
    <row r="57" spans="1:7" ht="14.25" customHeight="1">
      <c r="A57" s="552" t="s">
        <v>541</v>
      </c>
      <c r="B57" s="488"/>
      <c r="C57" s="488"/>
      <c r="D57" s="488"/>
      <c r="E57" s="489"/>
      <c r="F57" s="489"/>
      <c r="G57" s="489"/>
    </row>
    <row r="58" spans="1:4" ht="14.25" customHeight="1">
      <c r="A58" s="528" t="s">
        <v>0</v>
      </c>
      <c r="B58" s="97"/>
      <c r="C58" s="97"/>
      <c r="D58" s="97"/>
    </row>
    <row r="59" spans="1:4" ht="14.25" customHeight="1">
      <c r="A59" s="528" t="s">
        <v>561</v>
      </c>
      <c r="B59" s="97"/>
      <c r="C59" s="97"/>
      <c r="D59" s="97"/>
    </row>
    <row r="60" spans="1:4" ht="14.25" customHeight="1">
      <c r="A60" s="528" t="s">
        <v>562</v>
      </c>
      <c r="B60" s="97"/>
      <c r="C60" s="97"/>
      <c r="D60" s="97"/>
    </row>
    <row r="61" spans="1:4" ht="14.25" customHeight="1">
      <c r="A61" s="541" t="s">
        <v>3</v>
      </c>
      <c r="B61" s="97"/>
      <c r="C61" s="97"/>
      <c r="D61" s="97"/>
    </row>
    <row r="62" spans="1:4" ht="14.25" customHeight="1">
      <c r="A62" s="541" t="s">
        <v>2</v>
      </c>
      <c r="B62" s="97"/>
      <c r="C62" s="97"/>
      <c r="D62" s="97"/>
    </row>
    <row r="63" spans="1:4" ht="14.25" customHeight="1">
      <c r="A63" s="553" t="s">
        <v>1</v>
      </c>
      <c r="B63" s="97"/>
      <c r="C63" s="97"/>
      <c r="D63" s="97"/>
    </row>
    <row r="64" ht="14.25" customHeight="1">
      <c r="A64" s="554" t="s">
        <v>553</v>
      </c>
    </row>
    <row r="65" ht="14.25" customHeight="1">
      <c r="A65" s="554" t="s">
        <v>554</v>
      </c>
    </row>
    <row r="66" ht="14.25" customHeight="1">
      <c r="A66" s="554" t="s">
        <v>555</v>
      </c>
    </row>
    <row r="67" ht="14.25" customHeight="1">
      <c r="A67" s="554" t="s">
        <v>556</v>
      </c>
    </row>
  </sheetData>
  <printOptions horizontalCentered="1"/>
  <pageMargins left="0.5" right="0.5" top="0.6" bottom="0" header="0.3" footer="0"/>
  <pageSetup fitToHeight="1" fitToWidth="1" horizontalDpi="300" verticalDpi="300" orientation="portrait" scale="80" r:id="rId1"/>
  <headerFooter alignWithMargins="0">
    <oddHeader>&amp;C&amp;"Times New Roman,Bold"&amp;11&amp;A</oddHeader>
  </headerFooter>
</worksheet>
</file>

<file path=xl/worksheets/sheet53.xml><?xml version="1.0" encoding="utf-8"?>
<worksheet xmlns="http://schemas.openxmlformats.org/spreadsheetml/2006/main" xmlns:r="http://schemas.openxmlformats.org/officeDocument/2006/relationships">
  <sheetPr codeName="Sheet6111">
    <pageSetUpPr fitToPage="1"/>
  </sheetPr>
  <dimension ref="A1:G61"/>
  <sheetViews>
    <sheetView showGridLines="0" showZeros="0" workbookViewId="0" topLeftCell="A1">
      <selection activeCell="A1" sqref="A1"/>
    </sheetView>
  </sheetViews>
  <sheetFormatPr defaultColWidth="14.83203125" defaultRowHeight="12"/>
  <cols>
    <col min="1" max="1" width="28.83203125" style="66" customWidth="1"/>
    <col min="2" max="2" width="16.83203125" style="66" customWidth="1"/>
    <col min="3" max="3" width="17.83203125" style="66" customWidth="1"/>
    <col min="4" max="7" width="18.83203125" style="66" customWidth="1"/>
    <col min="8" max="16384" width="14.83203125" style="66" customWidth="1"/>
  </cols>
  <sheetData>
    <row r="1" spans="1:4" ht="6.75" customHeight="1">
      <c r="A1" s="64"/>
      <c r="B1" s="114"/>
      <c r="C1" s="114"/>
      <c r="D1" s="114"/>
    </row>
    <row r="2" spans="1:7" ht="19.5" customHeight="1">
      <c r="A2" s="371"/>
      <c r="B2" s="125" t="s">
        <v>540</v>
      </c>
      <c r="C2" s="101"/>
      <c r="D2" s="101"/>
      <c r="E2" s="101"/>
      <c r="F2" s="101"/>
      <c r="G2" s="490" t="s">
        <v>471</v>
      </c>
    </row>
    <row r="3" spans="1:7" ht="19.5" customHeight="1">
      <c r="A3" s="372"/>
      <c r="B3" s="480"/>
      <c r="C3" s="481"/>
      <c r="D3" s="481"/>
      <c r="E3" s="481"/>
      <c r="F3" s="481"/>
      <c r="G3" s="491"/>
    </row>
    <row r="4" spans="1:7" ht="15.75" customHeight="1">
      <c r="A4" s="359"/>
      <c r="B4" s="492" t="s">
        <v>476</v>
      </c>
      <c r="C4" s="493"/>
      <c r="D4" s="493"/>
      <c r="E4" s="493"/>
      <c r="F4" s="493"/>
      <c r="G4" s="494"/>
    </row>
    <row r="5" spans="1:7" ht="15.75" customHeight="1">
      <c r="A5" s="450"/>
      <c r="B5" s="495"/>
      <c r="C5" s="495"/>
      <c r="D5" s="495"/>
      <c r="E5" s="495"/>
      <c r="F5" s="495"/>
      <c r="G5" s="495"/>
    </row>
    <row r="6" spans="1:7" ht="15.75" customHeight="1">
      <c r="A6" s="450"/>
      <c r="B6" s="496"/>
      <c r="C6" s="496"/>
      <c r="D6" s="496"/>
      <c r="E6" s="496"/>
      <c r="F6" s="496"/>
      <c r="G6" s="496" t="s">
        <v>87</v>
      </c>
    </row>
    <row r="7" spans="1:7" ht="15.75" customHeight="1">
      <c r="A7" s="450"/>
      <c r="B7" s="321"/>
      <c r="C7" s="321" t="s">
        <v>402</v>
      </c>
      <c r="D7" s="321"/>
      <c r="E7" s="321"/>
      <c r="F7" s="321"/>
      <c r="G7" s="321" t="s">
        <v>399</v>
      </c>
    </row>
    <row r="8" spans="1:7" ht="15.75" customHeight="1">
      <c r="A8" s="450"/>
      <c r="B8" s="321" t="s">
        <v>87</v>
      </c>
      <c r="C8" s="321" t="s">
        <v>131</v>
      </c>
      <c r="D8" s="321" t="s">
        <v>405</v>
      </c>
      <c r="E8" s="321"/>
      <c r="F8" s="321" t="s">
        <v>87</v>
      </c>
      <c r="G8" s="319" t="s">
        <v>92</v>
      </c>
    </row>
    <row r="9" spans="1:7" ht="15.75" customHeight="1">
      <c r="A9" s="450"/>
      <c r="B9" s="321" t="s">
        <v>152</v>
      </c>
      <c r="C9" s="321" t="s">
        <v>403</v>
      </c>
      <c r="D9" s="321" t="s">
        <v>406</v>
      </c>
      <c r="E9" s="321" t="s">
        <v>472</v>
      </c>
      <c r="F9" s="321" t="s">
        <v>399</v>
      </c>
      <c r="G9" s="321" t="s">
        <v>404</v>
      </c>
    </row>
    <row r="10" spans="1:7" ht="15.75" customHeight="1">
      <c r="A10" s="396"/>
      <c r="B10" s="319" t="s">
        <v>387</v>
      </c>
      <c r="C10" s="319" t="s">
        <v>182</v>
      </c>
      <c r="D10" s="319" t="s">
        <v>401</v>
      </c>
      <c r="E10" s="319" t="s">
        <v>249</v>
      </c>
      <c r="F10" s="319" t="s">
        <v>92</v>
      </c>
      <c r="G10" s="319" t="s">
        <v>249</v>
      </c>
    </row>
    <row r="11" spans="1:7" ht="15.75" customHeight="1">
      <c r="A11" s="397" t="s">
        <v>118</v>
      </c>
      <c r="B11" s="320" t="s">
        <v>473</v>
      </c>
      <c r="C11" s="320" t="s">
        <v>474</v>
      </c>
      <c r="D11" s="320" t="s">
        <v>483</v>
      </c>
      <c r="E11" s="320" t="s">
        <v>164</v>
      </c>
      <c r="F11" s="320" t="s">
        <v>475</v>
      </c>
      <c r="G11" s="320" t="s">
        <v>164</v>
      </c>
    </row>
    <row r="12" spans="1:5" ht="4.5" customHeight="1">
      <c r="A12" s="398"/>
      <c r="C12" s="287"/>
      <c r="D12" s="120"/>
      <c r="E12" s="134"/>
    </row>
    <row r="13" spans="1:7" ht="13.5" customHeight="1">
      <c r="A13" s="423" t="s">
        <v>339</v>
      </c>
      <c r="B13" s="298">
        <f>'- 3 -'!B11</f>
        <v>11621328</v>
      </c>
      <c r="C13" s="298">
        <f>'- 47 -'!C11</f>
        <v>170000</v>
      </c>
      <c r="D13" s="298">
        <v>0</v>
      </c>
      <c r="E13" s="298">
        <f>SUM(B13:D13)</f>
        <v>11791328</v>
      </c>
      <c r="F13" s="298">
        <f>'- 61 -'!G13</f>
        <v>521206</v>
      </c>
      <c r="G13" s="270">
        <f>F13/E13</f>
        <v>0.0442024850805609</v>
      </c>
    </row>
    <row r="14" spans="1:7" ht="13.5" customHeight="1">
      <c r="A14" s="424" t="s">
        <v>340</v>
      </c>
      <c r="B14" s="299">
        <f>'- 3 -'!B12</f>
        <v>20186187</v>
      </c>
      <c r="C14" s="299">
        <f>'- 47 -'!C12</f>
        <v>133618</v>
      </c>
      <c r="D14" s="299">
        <v>-452611</v>
      </c>
      <c r="E14" s="299">
        <f aca="true" t="shared" si="0" ref="E14:E48">SUM(B14:D14)</f>
        <v>19867194</v>
      </c>
      <c r="F14" s="299">
        <f>'- 61 -'!G14</f>
        <v>797260</v>
      </c>
      <c r="G14" s="271">
        <f aca="true" t="shared" si="1" ref="G14:G51">F14/E14</f>
        <v>0.04012947173113626</v>
      </c>
    </row>
    <row r="15" spans="1:7" ht="13.5" customHeight="1">
      <c r="A15" s="423" t="s">
        <v>341</v>
      </c>
      <c r="B15" s="298">
        <f>'- 3 -'!B13</f>
        <v>49332700</v>
      </c>
      <c r="C15" s="298">
        <f>'- 47 -'!C13</f>
        <v>289500</v>
      </c>
      <c r="D15" s="298">
        <v>0</v>
      </c>
      <c r="E15" s="298">
        <f t="shared" si="0"/>
        <v>49622200</v>
      </c>
      <c r="F15" s="298">
        <f>'- 61 -'!G15</f>
        <v>1974200</v>
      </c>
      <c r="G15" s="270">
        <f t="shared" si="1"/>
        <v>0.03978461253229401</v>
      </c>
    </row>
    <row r="16" spans="1:7" ht="13.5" customHeight="1">
      <c r="A16" s="424" t="s">
        <v>378</v>
      </c>
      <c r="B16" s="299"/>
      <c r="C16" s="299"/>
      <c r="D16" s="299"/>
      <c r="E16" s="299"/>
      <c r="F16" s="299"/>
      <c r="G16" s="449" t="s">
        <v>245</v>
      </c>
    </row>
    <row r="17" spans="1:7" ht="13.5" customHeight="1">
      <c r="A17" s="423" t="s">
        <v>342</v>
      </c>
      <c r="B17" s="298">
        <f>'- 3 -'!B15</f>
        <v>13570899</v>
      </c>
      <c r="C17" s="298">
        <f>'- 47 -'!C15</f>
        <v>180834</v>
      </c>
      <c r="D17" s="298">
        <v>-115000</v>
      </c>
      <c r="E17" s="298">
        <f t="shared" si="0"/>
        <v>13636733</v>
      </c>
      <c r="F17" s="298">
        <f>'- 61 -'!G17</f>
        <v>601800</v>
      </c>
      <c r="G17" s="270">
        <f t="shared" si="1"/>
        <v>0.04413080464360489</v>
      </c>
    </row>
    <row r="18" spans="1:7" ht="13.5" customHeight="1">
      <c r="A18" s="424" t="s">
        <v>343</v>
      </c>
      <c r="B18" s="299">
        <f>'- 3 -'!B16</f>
        <v>10957665</v>
      </c>
      <c r="C18" s="299">
        <f>'- 47 -'!C16</f>
        <v>0</v>
      </c>
      <c r="D18" s="299">
        <v>0</v>
      </c>
      <c r="E18" s="299">
        <f t="shared" si="0"/>
        <v>10957665</v>
      </c>
      <c r="F18" s="299">
        <f>'- 61 -'!G18</f>
        <v>581023</v>
      </c>
      <c r="G18" s="271">
        <f t="shared" si="1"/>
        <v>0.05302434414631219</v>
      </c>
    </row>
    <row r="19" spans="1:7" ht="13.5" customHeight="1">
      <c r="A19" s="423" t="s">
        <v>344</v>
      </c>
      <c r="B19" s="298">
        <f>'- 3 -'!B17</f>
        <v>12936659</v>
      </c>
      <c r="C19" s="298">
        <f>'- 47 -'!C17</f>
        <v>206000</v>
      </c>
      <c r="D19" s="298">
        <v>0</v>
      </c>
      <c r="E19" s="298">
        <f t="shared" si="0"/>
        <v>13142659</v>
      </c>
      <c r="F19" s="298">
        <f>'- 61 -'!G19</f>
        <v>560374</v>
      </c>
      <c r="G19" s="270">
        <f t="shared" si="1"/>
        <v>0.04263779498501787</v>
      </c>
    </row>
    <row r="20" spans="1:7" ht="13.5" customHeight="1">
      <c r="A20" s="424" t="s">
        <v>345</v>
      </c>
      <c r="B20" s="299"/>
      <c r="C20" s="299"/>
      <c r="D20" s="299"/>
      <c r="E20" s="299"/>
      <c r="F20" s="299"/>
      <c r="G20" s="449" t="s">
        <v>245</v>
      </c>
    </row>
    <row r="21" spans="1:7" ht="13.5" customHeight="1">
      <c r="A21" s="423" t="s">
        <v>346</v>
      </c>
      <c r="B21" s="298">
        <f>'- 3 -'!B19</f>
        <v>19702775</v>
      </c>
      <c r="C21" s="298">
        <f>'- 47 -'!C19</f>
        <v>250000</v>
      </c>
      <c r="D21" s="298">
        <v>0</v>
      </c>
      <c r="E21" s="298">
        <f t="shared" si="0"/>
        <v>19952775</v>
      </c>
      <c r="F21" s="298">
        <f>'- 61 -'!G21</f>
        <v>771525</v>
      </c>
      <c r="G21" s="270">
        <f t="shared" si="1"/>
        <v>0.03866755376131891</v>
      </c>
    </row>
    <row r="22" spans="1:7" ht="13.5" customHeight="1">
      <c r="A22" s="424" t="s">
        <v>347</v>
      </c>
      <c r="B22" s="299">
        <f>'- 3 -'!B20</f>
        <v>39071634</v>
      </c>
      <c r="C22" s="299">
        <f>'- 47 -'!C20</f>
        <v>1456910</v>
      </c>
      <c r="D22" s="299">
        <v>0</v>
      </c>
      <c r="E22" s="299">
        <f t="shared" si="0"/>
        <v>40528544</v>
      </c>
      <c r="F22" s="299">
        <f>'- 61 -'!G22</f>
        <v>1253254</v>
      </c>
      <c r="G22" s="271">
        <f t="shared" si="1"/>
        <v>0.03092274916167726</v>
      </c>
    </row>
    <row r="23" spans="1:7" ht="13.5" customHeight="1">
      <c r="A23" s="423" t="s">
        <v>348</v>
      </c>
      <c r="B23" s="298">
        <f>'- 3 -'!B21</f>
        <v>25260000</v>
      </c>
      <c r="C23" s="298">
        <f>'- 47 -'!C21</f>
        <v>130000</v>
      </c>
      <c r="D23" s="298">
        <v>0</v>
      </c>
      <c r="E23" s="298">
        <f t="shared" si="0"/>
        <v>25390000</v>
      </c>
      <c r="F23" s="298">
        <f>'- 61 -'!G23</f>
        <v>1058000</v>
      </c>
      <c r="G23" s="270">
        <f t="shared" si="1"/>
        <v>0.04166994879873966</v>
      </c>
    </row>
    <row r="24" spans="1:7" ht="13.5" customHeight="1">
      <c r="A24" s="424" t="s">
        <v>349</v>
      </c>
      <c r="B24" s="299">
        <f>'- 3 -'!B22</f>
        <v>12801426</v>
      </c>
      <c r="C24" s="299">
        <f>'- 47 -'!C22</f>
        <v>135000</v>
      </c>
      <c r="D24" s="299">
        <v>0</v>
      </c>
      <c r="E24" s="299">
        <f t="shared" si="0"/>
        <v>12936426</v>
      </c>
      <c r="F24" s="299">
        <f>'- 61 -'!G24</f>
        <v>634009</v>
      </c>
      <c r="G24" s="271">
        <f t="shared" si="1"/>
        <v>0.049009595076723665</v>
      </c>
    </row>
    <row r="25" spans="1:7" ht="13.5" customHeight="1">
      <c r="A25" s="423" t="s">
        <v>350</v>
      </c>
      <c r="B25" s="298">
        <f>'- 3 -'!B23</f>
        <v>10957675</v>
      </c>
      <c r="C25" s="298">
        <f>'- 47 -'!C23</f>
        <v>210000</v>
      </c>
      <c r="D25" s="298">
        <v>0</v>
      </c>
      <c r="E25" s="298">
        <f t="shared" si="0"/>
        <v>11167675</v>
      </c>
      <c r="F25" s="298">
        <f>'- 61 -'!G25</f>
        <v>424915</v>
      </c>
      <c r="G25" s="270">
        <f t="shared" si="1"/>
        <v>0.03804865381558829</v>
      </c>
    </row>
    <row r="26" spans="1:7" ht="13.5" customHeight="1">
      <c r="A26" s="424" t="s">
        <v>351</v>
      </c>
      <c r="B26" s="299">
        <f>'- 3 -'!B24</f>
        <v>36645885</v>
      </c>
      <c r="C26" s="299">
        <f>'- 47 -'!C24</f>
        <v>498379</v>
      </c>
      <c r="D26" s="299">
        <v>-278785</v>
      </c>
      <c r="E26" s="299">
        <f t="shared" si="0"/>
        <v>36865479</v>
      </c>
      <c r="F26" s="299">
        <f>'- 61 -'!G26</f>
        <v>1262730</v>
      </c>
      <c r="G26" s="271">
        <f t="shared" si="1"/>
        <v>0.03425236926936444</v>
      </c>
    </row>
    <row r="27" spans="1:7" ht="13.5" customHeight="1">
      <c r="A27" s="423" t="s">
        <v>352</v>
      </c>
      <c r="B27" s="298">
        <f>'- 3 -'!B25</f>
        <v>117721314</v>
      </c>
      <c r="C27" s="298">
        <f>'- 47 -'!C25</f>
        <v>337002</v>
      </c>
      <c r="D27" s="298">
        <v>0</v>
      </c>
      <c r="E27" s="298">
        <f t="shared" si="0"/>
        <v>118058316</v>
      </c>
      <c r="F27" s="298">
        <f>'- 61 -'!G27</f>
        <v>4392233</v>
      </c>
      <c r="G27" s="270">
        <f t="shared" si="1"/>
        <v>0.03720392725235891</v>
      </c>
    </row>
    <row r="28" spans="1:7" ht="13.5" customHeight="1">
      <c r="A28" s="424" t="s">
        <v>353</v>
      </c>
      <c r="B28" s="299">
        <f>'- 3 -'!B26</f>
        <v>27173513</v>
      </c>
      <c r="C28" s="299">
        <f>'- 47 -'!C26</f>
        <v>360979</v>
      </c>
      <c r="D28" s="299">
        <v>0</v>
      </c>
      <c r="E28" s="299">
        <f t="shared" si="0"/>
        <v>27534492</v>
      </c>
      <c r="F28" s="299">
        <f>'- 61 -'!G28</f>
        <v>1067319</v>
      </c>
      <c r="G28" s="271">
        <f t="shared" si="1"/>
        <v>0.038762981354440826</v>
      </c>
    </row>
    <row r="29" spans="1:7" ht="13.5" customHeight="1">
      <c r="A29" s="423" t="s">
        <v>354</v>
      </c>
      <c r="B29" s="298">
        <f>'- 3 -'!B27</f>
        <v>28430490</v>
      </c>
      <c r="C29" s="298">
        <f>'- 47 -'!C27</f>
        <v>71500</v>
      </c>
      <c r="D29" s="298">
        <v>0</v>
      </c>
      <c r="E29" s="298">
        <f t="shared" si="0"/>
        <v>28501990</v>
      </c>
      <c r="F29" s="298">
        <f>'- 61 -'!G29</f>
        <v>1212789</v>
      </c>
      <c r="G29" s="270">
        <f t="shared" si="1"/>
        <v>0.042551028893070275</v>
      </c>
    </row>
    <row r="30" spans="1:7" ht="13.5" customHeight="1">
      <c r="A30" s="424" t="s">
        <v>355</v>
      </c>
      <c r="B30" s="299">
        <f>'- 3 -'!B28</f>
        <v>17363686</v>
      </c>
      <c r="C30" s="299">
        <f>'- 47 -'!C28</f>
        <v>22300</v>
      </c>
      <c r="D30" s="299">
        <v>0</v>
      </c>
      <c r="E30" s="299">
        <f t="shared" si="0"/>
        <v>17385986</v>
      </c>
      <c r="F30" s="299">
        <f>'- 61 -'!G30</f>
        <v>745170</v>
      </c>
      <c r="G30" s="271">
        <f t="shared" si="1"/>
        <v>0.04286038191909277</v>
      </c>
    </row>
    <row r="31" spans="1:7" ht="13.5" customHeight="1">
      <c r="A31" s="423" t="s">
        <v>356</v>
      </c>
      <c r="B31" s="298">
        <f>'- 3 -'!B29</f>
        <v>112098249</v>
      </c>
      <c r="C31" s="298">
        <f>'- 47 -'!C29</f>
        <v>397360</v>
      </c>
      <c r="D31" s="298">
        <v>0</v>
      </c>
      <c r="E31" s="298">
        <f t="shared" si="0"/>
        <v>112495609</v>
      </c>
      <c r="F31" s="298">
        <f>'- 61 -'!G31</f>
        <v>4027883</v>
      </c>
      <c r="G31" s="270">
        <f t="shared" si="1"/>
        <v>0.035804801945647495</v>
      </c>
    </row>
    <row r="32" spans="1:7" ht="13.5" customHeight="1">
      <c r="A32" s="424" t="s">
        <v>357</v>
      </c>
      <c r="B32" s="299">
        <f>'- 3 -'!B30</f>
        <v>10285192</v>
      </c>
      <c r="C32" s="299">
        <f>'- 47 -'!C30</f>
        <v>185549</v>
      </c>
      <c r="D32" s="299">
        <v>0</v>
      </c>
      <c r="E32" s="299">
        <f t="shared" si="0"/>
        <v>10470741</v>
      </c>
      <c r="F32" s="299">
        <f>'- 61 -'!G32</f>
        <v>445216</v>
      </c>
      <c r="G32" s="271">
        <f t="shared" si="1"/>
        <v>0.04252000885133153</v>
      </c>
    </row>
    <row r="33" spans="1:7" ht="13.5" customHeight="1">
      <c r="A33" s="423" t="s">
        <v>358</v>
      </c>
      <c r="B33" s="298">
        <f>'- 3 -'!B31</f>
        <v>25034040</v>
      </c>
      <c r="C33" s="298">
        <f>'- 47 -'!C31</f>
        <v>230000</v>
      </c>
      <c r="D33" s="298">
        <v>-340000</v>
      </c>
      <c r="E33" s="298">
        <f t="shared" si="0"/>
        <v>24924040</v>
      </c>
      <c r="F33" s="298">
        <f>'- 61 -'!G33</f>
        <v>930848</v>
      </c>
      <c r="G33" s="270">
        <f t="shared" si="1"/>
        <v>0.03734739632900605</v>
      </c>
    </row>
    <row r="34" spans="1:7" ht="13.5" customHeight="1">
      <c r="A34" s="424" t="s">
        <v>359</v>
      </c>
      <c r="B34" s="299">
        <f>'- 3 -'!B32</f>
        <v>19914216</v>
      </c>
      <c r="C34" s="299">
        <f>'- 47 -'!C32</f>
        <v>265000</v>
      </c>
      <c r="D34" s="299">
        <v>-241900</v>
      </c>
      <c r="E34" s="299">
        <f t="shared" si="0"/>
        <v>19937316</v>
      </c>
      <c r="F34" s="299">
        <f>'- 61 -'!G34</f>
        <v>796850</v>
      </c>
      <c r="G34" s="271">
        <f t="shared" si="1"/>
        <v>0.03996776697525384</v>
      </c>
    </row>
    <row r="35" spans="1:7" ht="13.5" customHeight="1">
      <c r="A35" s="423" t="s">
        <v>360</v>
      </c>
      <c r="B35" s="298">
        <f>'- 3 -'!B33</f>
        <v>21763900</v>
      </c>
      <c r="C35" s="298">
        <f>'- 47 -'!C33</f>
        <v>356450</v>
      </c>
      <c r="D35" s="298">
        <v>0</v>
      </c>
      <c r="E35" s="298">
        <f t="shared" si="0"/>
        <v>22120350</v>
      </c>
      <c r="F35" s="298">
        <f>'- 61 -'!G35</f>
        <v>918500</v>
      </c>
      <c r="G35" s="270">
        <f t="shared" si="1"/>
        <v>0.04152285113029405</v>
      </c>
    </row>
    <row r="36" spans="1:7" ht="13.5" customHeight="1">
      <c r="A36" s="424" t="s">
        <v>361</v>
      </c>
      <c r="B36" s="299">
        <f>'- 3 -'!B34</f>
        <v>18394056</v>
      </c>
      <c r="C36" s="299">
        <f>'- 47 -'!C34</f>
        <v>337559</v>
      </c>
      <c r="D36" s="299">
        <v>0</v>
      </c>
      <c r="E36" s="299">
        <f t="shared" si="0"/>
        <v>18731615</v>
      </c>
      <c r="F36" s="299">
        <f>'- 61 -'!G36</f>
        <v>759483</v>
      </c>
      <c r="G36" s="271">
        <f t="shared" si="1"/>
        <v>0.0405455162301809</v>
      </c>
    </row>
    <row r="37" spans="1:7" ht="13.5" customHeight="1">
      <c r="A37" s="423" t="s">
        <v>362</v>
      </c>
      <c r="B37" s="298">
        <f>'- 3 -'!B35</f>
        <v>130638650</v>
      </c>
      <c r="C37" s="298">
        <f>'- 47 -'!C35</f>
        <v>1932845</v>
      </c>
      <c r="D37" s="298">
        <v>0</v>
      </c>
      <c r="E37" s="298">
        <f t="shared" si="0"/>
        <v>132571495</v>
      </c>
      <c r="F37" s="298">
        <f>'- 61 -'!G37</f>
        <v>4397200</v>
      </c>
      <c r="G37" s="270">
        <f t="shared" si="1"/>
        <v>0.03316851786275775</v>
      </c>
    </row>
    <row r="38" spans="1:7" ht="13.5" customHeight="1">
      <c r="A38" s="424" t="s">
        <v>363</v>
      </c>
      <c r="B38" s="299">
        <f>'- 3 -'!B36</f>
        <v>16759600</v>
      </c>
      <c r="C38" s="299">
        <f>'- 47 -'!C36</f>
        <v>150000</v>
      </c>
      <c r="D38" s="299">
        <v>0</v>
      </c>
      <c r="E38" s="299">
        <f t="shared" si="0"/>
        <v>16909600</v>
      </c>
      <c r="F38" s="299">
        <f>'- 61 -'!G38</f>
        <v>726685</v>
      </c>
      <c r="G38" s="271">
        <f t="shared" si="1"/>
        <v>0.042974700761697494</v>
      </c>
    </row>
    <row r="39" spans="1:7" ht="13.5" customHeight="1">
      <c r="A39" s="423" t="s">
        <v>364</v>
      </c>
      <c r="B39" s="298">
        <f>'- 3 -'!B37</f>
        <v>26161404</v>
      </c>
      <c r="C39" s="298">
        <f>'- 47 -'!C37</f>
        <v>519796</v>
      </c>
      <c r="D39" s="298">
        <v>0</v>
      </c>
      <c r="E39" s="298">
        <f t="shared" si="0"/>
        <v>26681200</v>
      </c>
      <c r="F39" s="298">
        <f>'- 61 -'!G39</f>
        <v>1164784</v>
      </c>
      <c r="G39" s="270">
        <f t="shared" si="1"/>
        <v>0.04365560769380687</v>
      </c>
    </row>
    <row r="40" spans="1:7" ht="13.5" customHeight="1">
      <c r="A40" s="424" t="s">
        <v>365</v>
      </c>
      <c r="B40" s="299">
        <f>'- 3 -'!B38</f>
        <v>67848070</v>
      </c>
      <c r="C40" s="299">
        <f>'- 47 -'!C38</f>
        <v>764005</v>
      </c>
      <c r="D40" s="299">
        <v>0</v>
      </c>
      <c r="E40" s="299">
        <f t="shared" si="0"/>
        <v>68612075</v>
      </c>
      <c r="F40" s="299">
        <f>'- 61 -'!G40</f>
        <v>2663079</v>
      </c>
      <c r="G40" s="271">
        <f t="shared" si="1"/>
        <v>0.03881356160704949</v>
      </c>
    </row>
    <row r="41" spans="1:7" ht="13.5" customHeight="1">
      <c r="A41" s="423" t="s">
        <v>366</v>
      </c>
      <c r="B41" s="298">
        <f>'- 3 -'!B39</f>
        <v>15434098</v>
      </c>
      <c r="C41" s="298">
        <f>'- 47 -'!C39</f>
        <v>255000</v>
      </c>
      <c r="D41" s="298">
        <v>0</v>
      </c>
      <c r="E41" s="298">
        <f t="shared" si="0"/>
        <v>15689098</v>
      </c>
      <c r="F41" s="298">
        <f>'- 61 -'!G41</f>
        <v>671175</v>
      </c>
      <c r="G41" s="270">
        <f t="shared" si="1"/>
        <v>0.04277970600986749</v>
      </c>
    </row>
    <row r="42" spans="1:7" ht="13.5" customHeight="1">
      <c r="A42" s="424" t="s">
        <v>367</v>
      </c>
      <c r="B42" s="299">
        <f>'- 3 -'!B40</f>
        <v>71397961.36</v>
      </c>
      <c r="C42" s="299">
        <f>'- 47 -'!C40</f>
        <v>200000</v>
      </c>
      <c r="D42" s="299">
        <v>-350000</v>
      </c>
      <c r="E42" s="299">
        <f t="shared" si="0"/>
        <v>71247961.36</v>
      </c>
      <c r="F42" s="299">
        <f>'- 61 -'!G42</f>
        <v>2798662</v>
      </c>
      <c r="G42" s="271">
        <f t="shared" si="1"/>
        <v>0.03928059058222014</v>
      </c>
    </row>
    <row r="43" spans="1:7" ht="13.5" customHeight="1">
      <c r="A43" s="423" t="s">
        <v>368</v>
      </c>
      <c r="B43" s="298">
        <f>'- 3 -'!B41</f>
        <v>42068965</v>
      </c>
      <c r="C43" s="298">
        <f>'- 47 -'!C41</f>
        <v>747071</v>
      </c>
      <c r="D43" s="298">
        <v>-1050000</v>
      </c>
      <c r="E43" s="298">
        <f t="shared" si="0"/>
        <v>41766036</v>
      </c>
      <c r="F43" s="298">
        <f>'- 61 -'!G43</f>
        <v>1763983</v>
      </c>
      <c r="G43" s="270">
        <f t="shared" si="1"/>
        <v>0.04223486758475236</v>
      </c>
    </row>
    <row r="44" spans="1:7" ht="13.5" customHeight="1">
      <c r="A44" s="424" t="s">
        <v>369</v>
      </c>
      <c r="B44" s="299">
        <f>'- 3 -'!B42</f>
        <v>15551363</v>
      </c>
      <c r="C44" s="299">
        <f>'- 47 -'!C42</f>
        <v>274929</v>
      </c>
      <c r="D44" s="299">
        <v>-4000</v>
      </c>
      <c r="E44" s="299">
        <f t="shared" si="0"/>
        <v>15822292</v>
      </c>
      <c r="F44" s="299">
        <f>'- 61 -'!G44</f>
        <v>719201</v>
      </c>
      <c r="G44" s="271">
        <f t="shared" si="1"/>
        <v>0.04545491892072274</v>
      </c>
    </row>
    <row r="45" spans="1:7" ht="13.5" customHeight="1">
      <c r="A45" s="423" t="s">
        <v>370</v>
      </c>
      <c r="B45" s="298">
        <f>'- 3 -'!B43</f>
        <v>9186588</v>
      </c>
      <c r="C45" s="298">
        <f>'- 47 -'!C43</f>
        <v>165500</v>
      </c>
      <c r="D45" s="298">
        <v>-140000</v>
      </c>
      <c r="E45" s="298">
        <f t="shared" si="0"/>
        <v>9212088</v>
      </c>
      <c r="F45" s="298">
        <f>'- 61 -'!G45</f>
        <v>472016</v>
      </c>
      <c r="G45" s="270">
        <f t="shared" si="1"/>
        <v>0.05123876367659536</v>
      </c>
    </row>
    <row r="46" spans="1:7" ht="13.5" customHeight="1">
      <c r="A46" s="424" t="s">
        <v>371</v>
      </c>
      <c r="B46" s="299">
        <f>'- 3 -'!B44</f>
        <v>7179538</v>
      </c>
      <c r="C46" s="299">
        <f>'- 47 -'!C44</f>
        <v>207106</v>
      </c>
      <c r="D46" s="299">
        <v>0</v>
      </c>
      <c r="E46" s="299">
        <f t="shared" si="0"/>
        <v>7386644</v>
      </c>
      <c r="F46" s="299">
        <f>'- 61 -'!G46</f>
        <v>327083</v>
      </c>
      <c r="G46" s="271">
        <f t="shared" si="1"/>
        <v>0.044280325408940786</v>
      </c>
    </row>
    <row r="47" spans="1:7" ht="13.5" customHeight="1">
      <c r="A47" s="423" t="s">
        <v>372</v>
      </c>
      <c r="B47" s="298">
        <f>'- 3 -'!B45</f>
        <v>10619213</v>
      </c>
      <c r="C47" s="298">
        <f>'- 47 -'!C45</f>
        <v>86000</v>
      </c>
      <c r="D47" s="298">
        <v>-348000</v>
      </c>
      <c r="E47" s="298">
        <f t="shared" si="0"/>
        <v>10357213</v>
      </c>
      <c r="F47" s="298">
        <f>'- 61 -'!G47</f>
        <v>453545</v>
      </c>
      <c r="G47" s="270">
        <f t="shared" si="1"/>
        <v>0.04379025515840989</v>
      </c>
    </row>
    <row r="48" spans="1:7" ht="13.5" customHeight="1">
      <c r="A48" s="424" t="s">
        <v>373</v>
      </c>
      <c r="B48" s="299">
        <f>'- 3 -'!B46</f>
        <v>271526200</v>
      </c>
      <c r="C48" s="299">
        <f>'- 47 -'!C46</f>
        <v>399400</v>
      </c>
      <c r="D48" s="299">
        <v>0</v>
      </c>
      <c r="E48" s="299">
        <f t="shared" si="0"/>
        <v>271925600</v>
      </c>
      <c r="F48" s="299">
        <f>'- 61 -'!G48</f>
        <v>9189300</v>
      </c>
      <c r="G48" s="271">
        <f t="shared" si="1"/>
        <v>0.03379343467477869</v>
      </c>
    </row>
    <row r="49" spans="1:7" ht="13.5" customHeight="1">
      <c r="A49" s="423" t="s">
        <v>478</v>
      </c>
      <c r="B49" s="298"/>
      <c r="C49" s="298"/>
      <c r="D49" s="298"/>
      <c r="E49" s="298"/>
      <c r="F49" s="298"/>
      <c r="G49" s="461" t="s">
        <v>245</v>
      </c>
    </row>
    <row r="50" spans="1:7" ht="4.5" customHeight="1">
      <c r="A50" s="428"/>
      <c r="B50"/>
      <c r="C50"/>
      <c r="D50"/>
      <c r="E50"/>
      <c r="F50"/>
      <c r="G50" s="324"/>
    </row>
    <row r="51" spans="1:7" ht="14.25" customHeight="1">
      <c r="A51" s="395" t="s">
        <v>374</v>
      </c>
      <c r="B51" s="301">
        <f>SUM(B13:B48)</f>
        <v>1345595139.3600001</v>
      </c>
      <c r="C51" s="301">
        <f>SUM(C13:C48)</f>
        <v>11925592</v>
      </c>
      <c r="D51" s="301">
        <f>SUM(D13:D49)</f>
        <v>-3320296</v>
      </c>
      <c r="E51" s="301">
        <f>SUM(E13:E48)</f>
        <v>1354200435.3600001</v>
      </c>
      <c r="F51" s="301">
        <f>SUM(F13:F48)</f>
        <v>51083300</v>
      </c>
      <c r="G51" s="325">
        <f t="shared" si="1"/>
        <v>0.03772211163587467</v>
      </c>
    </row>
    <row r="52" spans="1:7" ht="4.5" customHeight="1">
      <c r="A52" s="401" t="s">
        <v>21</v>
      </c>
      <c r="B52" s="300"/>
      <c r="C52" s="300"/>
      <c r="D52" s="300"/>
      <c r="E52" s="300"/>
      <c r="F52" s="300"/>
      <c r="G52" s="159"/>
    </row>
    <row r="53" spans="1:7" ht="14.25" customHeight="1">
      <c r="A53" s="402" t="s">
        <v>375</v>
      </c>
      <c r="B53" s="299">
        <f>'- 3 -'!B51</f>
        <v>1555316</v>
      </c>
      <c r="C53" s="299">
        <f>'- 47 -'!C51</f>
        <v>0</v>
      </c>
      <c r="D53" s="299">
        <v>0</v>
      </c>
      <c r="E53" s="299">
        <f>SUM(B53:D53)</f>
        <v>1555316</v>
      </c>
      <c r="F53" s="299">
        <f>'- 61 -'!G53</f>
        <v>70400</v>
      </c>
      <c r="G53" s="271">
        <f>F53/E53</f>
        <v>0.04526411353062657</v>
      </c>
    </row>
    <row r="54" spans="1:7" ht="14.25" customHeight="1">
      <c r="A54" s="403" t="s">
        <v>376</v>
      </c>
      <c r="B54" s="298">
        <f>'- 3 -'!B52</f>
        <v>2465115</v>
      </c>
      <c r="C54" s="298">
        <f>'- 47 -'!C52</f>
        <v>109000</v>
      </c>
      <c r="D54" s="298">
        <v>0</v>
      </c>
      <c r="E54" s="298">
        <f>SUM(B54:D54)</f>
        <v>2574115</v>
      </c>
      <c r="F54" s="298">
        <f>'- 61 -'!G54</f>
        <v>135650</v>
      </c>
      <c r="G54" s="270">
        <f>F54/E54</f>
        <v>0.052697723295190776</v>
      </c>
    </row>
    <row r="55" spans="1:7" ht="14.25" customHeight="1">
      <c r="A55" s="314"/>
      <c r="B55" s="363"/>
      <c r="C55" s="363"/>
      <c r="D55" s="363"/>
      <c r="E55" s="314"/>
      <c r="F55" s="314"/>
      <c r="G55" s="314"/>
    </row>
    <row r="56" spans="1:7" ht="14.25" customHeight="1">
      <c r="A56" s="554" t="s">
        <v>4</v>
      </c>
      <c r="B56" s="479"/>
      <c r="C56" s="479"/>
      <c r="D56" s="479"/>
      <c r="E56" s="478"/>
      <c r="F56" s="478"/>
      <c r="G56" s="478"/>
    </row>
    <row r="57" spans="1:4" ht="14.25" customHeight="1">
      <c r="A57" s="537" t="s">
        <v>5</v>
      </c>
      <c r="B57" s="97"/>
      <c r="C57" s="97"/>
      <c r="D57" s="97"/>
    </row>
    <row r="58" spans="1:4" ht="14.25" customHeight="1">
      <c r="A58" s="537"/>
      <c r="B58" s="97"/>
      <c r="C58" s="97"/>
      <c r="D58" s="97"/>
    </row>
    <row r="59" spans="1:4" ht="14.25" customHeight="1">
      <c r="A59" s="221"/>
      <c r="B59" s="97"/>
      <c r="C59" s="97"/>
      <c r="D59" s="97"/>
    </row>
    <row r="60" spans="1:4" ht="14.25" customHeight="1">
      <c r="A60" s="221"/>
      <c r="B60" s="97"/>
      <c r="C60" s="97"/>
      <c r="D60" s="97"/>
    </row>
    <row r="61" ht="12.75">
      <c r="A61" s="221"/>
    </row>
  </sheetData>
  <printOptions horizontalCentered="1"/>
  <pageMargins left="0.5" right="0.5" top="0.6" bottom="0" header="0.3" footer="0"/>
  <pageSetup fitToHeight="1" fitToWidth="1" horizontalDpi="300" verticalDpi="300" orientation="portrait" scale="85" r:id="rId1"/>
  <headerFooter alignWithMargins="0">
    <oddHeader>&amp;C&amp;"Times New Roman,Bold"&amp;11&amp;A</oddHeader>
  </headerFooter>
</worksheet>
</file>

<file path=xl/worksheets/sheet54.xml><?xml version="1.0" encoding="utf-8"?>
<worksheet xmlns="http://schemas.openxmlformats.org/spreadsheetml/2006/main" xmlns:r="http://schemas.openxmlformats.org/officeDocument/2006/relationships">
  <sheetPr codeName="Sheet61">
    <pageSetUpPr fitToPage="1"/>
  </sheetPr>
  <dimension ref="A1:I59"/>
  <sheetViews>
    <sheetView showGridLines="0" showZeros="0" workbookViewId="0" topLeftCell="A1">
      <selection activeCell="A1" sqref="A1"/>
    </sheetView>
  </sheetViews>
  <sheetFormatPr defaultColWidth="19.83203125" defaultRowHeight="12"/>
  <cols>
    <col min="1" max="1" width="31.83203125" style="66" customWidth="1"/>
    <col min="2" max="9" width="12.83203125" style="66" customWidth="1"/>
    <col min="10" max="16384" width="19.83203125" style="66" customWidth="1"/>
  </cols>
  <sheetData>
    <row r="1" spans="1:6" ht="6.75" customHeight="1">
      <c r="A1" s="64"/>
      <c r="B1" s="114"/>
      <c r="C1" s="114"/>
      <c r="D1" s="114"/>
      <c r="E1" s="114"/>
      <c r="F1" s="114"/>
    </row>
    <row r="2" spans="1:9" ht="15.75" customHeight="1">
      <c r="A2" s="372" t="s">
        <v>253</v>
      </c>
      <c r="B2" s="161"/>
      <c r="C2" s="161"/>
      <c r="D2" s="161"/>
      <c r="E2" s="161"/>
      <c r="F2" s="161"/>
      <c r="G2" s="161"/>
      <c r="H2" s="161"/>
      <c r="I2" s="161"/>
    </row>
    <row r="3" spans="1:9" ht="15.75" customHeight="1">
      <c r="A3" s="506" t="s">
        <v>569</v>
      </c>
      <c r="B3" s="223"/>
      <c r="C3" s="223"/>
      <c r="D3" s="164"/>
      <c r="E3" s="164"/>
      <c r="F3" s="164"/>
      <c r="G3" s="164"/>
      <c r="H3" s="164"/>
      <c r="I3" s="164"/>
    </row>
    <row r="4" spans="2:6" ht="15.75" customHeight="1">
      <c r="B4" s="245"/>
      <c r="C4" s="245"/>
      <c r="D4" s="114"/>
      <c r="E4" s="114"/>
      <c r="F4" s="114"/>
    </row>
    <row r="5" spans="2:6" ht="15.75" customHeight="1">
      <c r="B5" s="318"/>
      <c r="C5" s="318"/>
      <c r="D5" s="114"/>
      <c r="E5" s="114"/>
      <c r="F5" s="114"/>
    </row>
    <row r="6" spans="2:9" ht="15.75" customHeight="1">
      <c r="B6" s="555" t="s">
        <v>152</v>
      </c>
      <c r="C6" s="556"/>
      <c r="D6" s="557"/>
      <c r="E6" s="558"/>
      <c r="F6" s="555" t="s">
        <v>160</v>
      </c>
      <c r="G6" s="556"/>
      <c r="H6" s="557"/>
      <c r="I6" s="558"/>
    </row>
    <row r="7" spans="2:9" ht="15.75" customHeight="1">
      <c r="B7" s="559" t="s">
        <v>249</v>
      </c>
      <c r="C7" s="560"/>
      <c r="D7" s="559" t="s">
        <v>6</v>
      </c>
      <c r="E7" s="560"/>
      <c r="F7" s="559" t="s">
        <v>252</v>
      </c>
      <c r="G7" s="560"/>
      <c r="H7" s="559" t="s">
        <v>200</v>
      </c>
      <c r="I7" s="560"/>
    </row>
    <row r="8" spans="1:9" ht="15.75" customHeight="1">
      <c r="A8" s="303"/>
      <c r="B8" s="561" t="s">
        <v>294</v>
      </c>
      <c r="C8" s="562"/>
      <c r="D8" s="561" t="s">
        <v>7</v>
      </c>
      <c r="E8" s="562"/>
      <c r="F8" s="561" t="s">
        <v>121</v>
      </c>
      <c r="G8" s="562"/>
      <c r="H8" s="561" t="s">
        <v>426</v>
      </c>
      <c r="I8" s="562"/>
    </row>
    <row r="9" spans="1:9" ht="18" customHeight="1">
      <c r="A9" s="304" t="s">
        <v>118</v>
      </c>
      <c r="B9" s="563" t="s">
        <v>9</v>
      </c>
      <c r="C9" s="563" t="s">
        <v>8</v>
      </c>
      <c r="D9" s="563" t="s">
        <v>9</v>
      </c>
      <c r="E9" s="563" t="s">
        <v>10</v>
      </c>
      <c r="F9" s="563" t="s">
        <v>11</v>
      </c>
      <c r="G9" s="563" t="s">
        <v>12</v>
      </c>
      <c r="H9" s="563" t="s">
        <v>11</v>
      </c>
      <c r="I9" s="563" t="s">
        <v>13</v>
      </c>
    </row>
    <row r="10" spans="1:8" ht="4.5" customHeight="1">
      <c r="A10" s="61"/>
      <c r="D10" s="287"/>
      <c r="E10" s="287"/>
      <c r="F10" s="120"/>
      <c r="G10" s="134"/>
      <c r="H10" s="134"/>
    </row>
    <row r="11" spans="1:9" ht="13.5" customHeight="1">
      <c r="A11" s="399" t="s">
        <v>339</v>
      </c>
      <c r="B11" s="298">
        <f>'- 4 -'!C11</f>
        <v>7151</v>
      </c>
      <c r="C11" s="298">
        <f>'- 4 -'!E11</f>
        <v>7493</v>
      </c>
      <c r="D11" s="419">
        <v>15.064861282075562</v>
      </c>
      <c r="E11" s="419">
        <f>'- 9 -'!C11</f>
        <v>14.933307558476704</v>
      </c>
      <c r="F11" s="298">
        <v>154938</v>
      </c>
      <c r="G11" s="298">
        <f>'- 55 -'!F11</f>
        <v>159957</v>
      </c>
      <c r="H11" s="419">
        <v>17.647072084821268</v>
      </c>
      <c r="I11" s="419">
        <f>'- 52 -'!G11</f>
        <v>18.44040584850345</v>
      </c>
    </row>
    <row r="12" spans="1:9" ht="13.5" customHeight="1">
      <c r="A12" s="400" t="s">
        <v>340</v>
      </c>
      <c r="B12" s="299">
        <f>'- 4 -'!C12</f>
        <v>7689</v>
      </c>
      <c r="C12" s="299">
        <f>'- 4 -'!E12</f>
        <v>8612</v>
      </c>
      <c r="D12" s="420">
        <v>14.002320185614847</v>
      </c>
      <c r="E12" s="420">
        <f>'- 9 -'!C12</f>
        <v>13.283930446959971</v>
      </c>
      <c r="F12" s="299">
        <v>131554</v>
      </c>
      <c r="G12" s="299">
        <f>'- 55 -'!F12</f>
        <v>138114</v>
      </c>
      <c r="H12" s="420">
        <v>21.0918216859738</v>
      </c>
      <c r="I12" s="420">
        <f>'- 52 -'!G12</f>
        <v>23.94355205980231</v>
      </c>
    </row>
    <row r="13" spans="1:9" ht="13.5" customHeight="1">
      <c r="A13" s="399" t="s">
        <v>341</v>
      </c>
      <c r="B13" s="298">
        <f>'- 4 -'!C13</f>
        <v>6646</v>
      </c>
      <c r="C13" s="298">
        <f>'- 4 -'!E13</f>
        <v>6915</v>
      </c>
      <c r="D13" s="419">
        <v>15.036803364879075</v>
      </c>
      <c r="E13" s="419">
        <f>'- 9 -'!C13</f>
        <v>14.840406655115546</v>
      </c>
      <c r="F13" s="298">
        <v>145856</v>
      </c>
      <c r="G13" s="298">
        <f>'- 55 -'!F13</f>
        <v>150372</v>
      </c>
      <c r="H13" s="419">
        <v>17.57685989852199</v>
      </c>
      <c r="I13" s="419">
        <f>'- 52 -'!G13</f>
        <v>18.388344081673512</v>
      </c>
    </row>
    <row r="14" spans="1:9" ht="13.5" customHeight="1">
      <c r="A14" s="400" t="s">
        <v>378</v>
      </c>
      <c r="B14" s="299">
        <f>'- 4 -'!C14</f>
        <v>9282</v>
      </c>
      <c r="C14" s="299">
        <f>'- 4 -'!E14</f>
        <v>10204</v>
      </c>
      <c r="D14" s="420">
        <v>12.479794883228362</v>
      </c>
      <c r="E14" s="420">
        <f>'- 9 -'!C14</f>
        <v>12.400799314872966</v>
      </c>
      <c r="F14" s="299">
        <v>123817</v>
      </c>
      <c r="G14" s="299">
        <f>'- 55 -'!F14</f>
        <v>126037</v>
      </c>
      <c r="H14" s="420"/>
      <c r="I14" s="420">
        <f>'- 52 -'!G14</f>
        <v>0</v>
      </c>
    </row>
    <row r="15" spans="1:9" ht="13.5" customHeight="1">
      <c r="A15" s="399" t="s">
        <v>342</v>
      </c>
      <c r="B15" s="298">
        <f>'- 4 -'!C15</f>
        <v>7888</v>
      </c>
      <c r="C15" s="298">
        <f>'- 4 -'!E15</f>
        <v>8062</v>
      </c>
      <c r="D15" s="419">
        <v>15.564804955957797</v>
      </c>
      <c r="E15" s="419">
        <f>'- 9 -'!C15</f>
        <v>15.244527247321843</v>
      </c>
      <c r="F15" s="298">
        <v>203216</v>
      </c>
      <c r="G15" s="298">
        <f>'- 55 -'!F15</f>
        <v>206758</v>
      </c>
      <c r="H15" s="419">
        <v>17.098861798860376</v>
      </c>
      <c r="I15" s="419">
        <f>'- 52 -'!G15</f>
        <v>17.650979247160535</v>
      </c>
    </row>
    <row r="16" spans="1:9" ht="13.5" customHeight="1">
      <c r="A16" s="400" t="s">
        <v>343</v>
      </c>
      <c r="B16" s="299">
        <f>'- 4 -'!C16</f>
        <v>7356</v>
      </c>
      <c r="C16" s="299">
        <f>'- 4 -'!E16</f>
        <v>8000</v>
      </c>
      <c r="D16" s="420">
        <v>15.869918699186991</v>
      </c>
      <c r="E16" s="420">
        <f>'- 9 -'!C16</f>
        <v>15.395861448493028</v>
      </c>
      <c r="F16" s="299">
        <v>84576</v>
      </c>
      <c r="G16" s="299">
        <f>'- 55 -'!F16</f>
        <v>86430</v>
      </c>
      <c r="H16" s="420">
        <v>23.588007320120294</v>
      </c>
      <c r="I16" s="420">
        <f>'- 52 -'!G16</f>
        <v>23.822117325176237</v>
      </c>
    </row>
    <row r="17" spans="1:9" ht="13.5" customHeight="1">
      <c r="A17" s="399" t="s">
        <v>344</v>
      </c>
      <c r="B17" s="298">
        <f>'- 4 -'!C17</f>
        <v>8077</v>
      </c>
      <c r="C17" s="298">
        <f>'- 4 -'!E17</f>
        <v>8338</v>
      </c>
      <c r="D17" s="419">
        <v>14.224177435615434</v>
      </c>
      <c r="E17" s="419">
        <f>'- 9 -'!C17</f>
        <v>14.150423456359192</v>
      </c>
      <c r="F17" s="298">
        <v>171567</v>
      </c>
      <c r="G17" s="298">
        <f>'- 55 -'!F17</f>
        <v>175452</v>
      </c>
      <c r="H17" s="419">
        <v>19.22856884540732</v>
      </c>
      <c r="I17" s="419">
        <f>'- 52 -'!G17</f>
        <v>20.124430717857013</v>
      </c>
    </row>
    <row r="18" spans="1:9" ht="13.5" customHeight="1">
      <c r="A18" s="400" t="s">
        <v>345</v>
      </c>
      <c r="B18" s="299">
        <f>'- 4 -'!C18</f>
        <v>12341</v>
      </c>
      <c r="C18" s="299">
        <f>'- 4 -'!E18</f>
        <v>12696</v>
      </c>
      <c r="D18" s="420">
        <v>12.580699253793913</v>
      </c>
      <c r="E18" s="420">
        <f>'- 9 -'!C18</f>
        <v>13.138479618707697</v>
      </c>
      <c r="F18" s="299">
        <v>35920</v>
      </c>
      <c r="G18" s="299">
        <f>'- 55 -'!F18</f>
        <v>38702</v>
      </c>
      <c r="H18" s="420"/>
      <c r="I18" s="420"/>
    </row>
    <row r="19" spans="1:9" ht="13.5" customHeight="1">
      <c r="A19" s="399" t="s">
        <v>346</v>
      </c>
      <c r="B19" s="298">
        <f>'- 4 -'!C19</f>
        <v>6164</v>
      </c>
      <c r="C19" s="298">
        <f>'- 4 -'!E19</f>
        <v>6420</v>
      </c>
      <c r="D19" s="419">
        <v>16.346681294569386</v>
      </c>
      <c r="E19" s="419">
        <f>'- 9 -'!C19</f>
        <v>15.854038881380601</v>
      </c>
      <c r="F19" s="298">
        <v>106549</v>
      </c>
      <c r="G19" s="298">
        <f>'- 55 -'!F19</f>
        <v>109808</v>
      </c>
      <c r="H19" s="419">
        <v>18.438804695536316</v>
      </c>
      <c r="I19" s="419">
        <f>'- 52 -'!G19</f>
        <v>19.282747074916404</v>
      </c>
    </row>
    <row r="20" spans="1:9" ht="13.5" customHeight="1">
      <c r="A20" s="400" t="s">
        <v>347</v>
      </c>
      <c r="B20" s="299">
        <f>'- 4 -'!C20</f>
        <v>5760</v>
      </c>
      <c r="C20" s="299">
        <f>'- 4 -'!E20</f>
        <v>5986</v>
      </c>
      <c r="D20" s="420">
        <v>17.807401512136884</v>
      </c>
      <c r="E20" s="420">
        <f>'- 9 -'!C20</f>
        <v>17.85802963003835</v>
      </c>
      <c r="F20" s="299">
        <v>94804</v>
      </c>
      <c r="G20" s="299">
        <f>'- 55 -'!F20</f>
        <v>94923</v>
      </c>
      <c r="H20" s="420">
        <v>17.382971024762035</v>
      </c>
      <c r="I20" s="420">
        <f>'- 52 -'!G20</f>
        <v>18.25170308055979</v>
      </c>
    </row>
    <row r="21" spans="1:9" ht="13.5" customHeight="1">
      <c r="A21" s="399" t="s">
        <v>348</v>
      </c>
      <c r="B21" s="298">
        <f>'- 4 -'!C21</f>
        <v>7317</v>
      </c>
      <c r="C21" s="298">
        <f>'- 4 -'!E21</f>
        <v>7527</v>
      </c>
      <c r="D21" s="419">
        <v>14.840182648401827</v>
      </c>
      <c r="E21" s="419">
        <f>'- 9 -'!C21</f>
        <v>14.840807174887892</v>
      </c>
      <c r="F21" s="298">
        <v>124194</v>
      </c>
      <c r="G21" s="298">
        <f>'- 55 -'!F21</f>
        <v>126118</v>
      </c>
      <c r="H21" s="419">
        <v>20.499275256035116</v>
      </c>
      <c r="I21" s="419">
        <f>'- 52 -'!G21</f>
        <v>21.751727786182197</v>
      </c>
    </row>
    <row r="22" spans="1:9" ht="13.5" customHeight="1">
      <c r="A22" s="400" t="s">
        <v>349</v>
      </c>
      <c r="B22" s="299">
        <f>'- 4 -'!C22</f>
        <v>7350</v>
      </c>
      <c r="C22" s="299">
        <f>'- 4 -'!E22</f>
        <v>7386</v>
      </c>
      <c r="D22" s="420">
        <v>15.04306899920078</v>
      </c>
      <c r="E22" s="420">
        <f>'- 9 -'!C22</f>
        <v>14.769612881123672</v>
      </c>
      <c r="F22" s="299">
        <v>85711</v>
      </c>
      <c r="G22" s="299">
        <f>'- 55 -'!F22</f>
        <v>85571</v>
      </c>
      <c r="H22" s="420">
        <v>22.985812055603553</v>
      </c>
      <c r="I22" s="420">
        <f>'- 52 -'!G22</f>
        <v>25.009886764950267</v>
      </c>
    </row>
    <row r="23" spans="1:9" ht="13.5" customHeight="1">
      <c r="A23" s="399" t="s">
        <v>350</v>
      </c>
      <c r="B23" s="298">
        <f>'- 4 -'!C23</f>
        <v>7566</v>
      </c>
      <c r="C23" s="298">
        <f>'- 4 -'!E23</f>
        <v>8271</v>
      </c>
      <c r="D23" s="419">
        <v>14.76005051568091</v>
      </c>
      <c r="E23" s="419">
        <f>'- 9 -'!C23</f>
        <v>14.193548387096774</v>
      </c>
      <c r="F23" s="298">
        <v>98024</v>
      </c>
      <c r="G23" s="298">
        <f>'- 55 -'!F23</f>
        <v>104358</v>
      </c>
      <c r="H23" s="419">
        <v>21.861471328469854</v>
      </c>
      <c r="I23" s="419">
        <f>'- 52 -'!G23</f>
        <v>23.321069227889584</v>
      </c>
    </row>
    <row r="24" spans="1:9" ht="13.5" customHeight="1">
      <c r="A24" s="400" t="s">
        <v>351</v>
      </c>
      <c r="B24" s="299">
        <f>'- 4 -'!C24</f>
        <v>7460</v>
      </c>
      <c r="C24" s="299">
        <f>'- 4 -'!E24</f>
        <v>7802</v>
      </c>
      <c r="D24" s="420">
        <v>15.063374485596707</v>
      </c>
      <c r="E24" s="420">
        <f>'- 9 -'!C24</f>
        <v>14.853914447134786</v>
      </c>
      <c r="F24" s="299">
        <v>144678</v>
      </c>
      <c r="G24" s="299">
        <f>'- 55 -'!F24</f>
        <v>146746</v>
      </c>
      <c r="H24" s="420">
        <v>20.210209671656038</v>
      </c>
      <c r="I24" s="420">
        <f>'- 52 -'!G24</f>
        <v>21.1868966062794</v>
      </c>
    </row>
    <row r="25" spans="1:9" ht="13.5" customHeight="1">
      <c r="A25" s="399" t="s">
        <v>352</v>
      </c>
      <c r="B25" s="298">
        <f>'- 4 -'!C25</f>
        <v>7360</v>
      </c>
      <c r="C25" s="298">
        <f>'- 4 -'!E25</f>
        <v>7726</v>
      </c>
      <c r="D25" s="419">
        <v>15.459938825364892</v>
      </c>
      <c r="E25" s="419">
        <f>'- 9 -'!C25</f>
        <v>15.14431564823502</v>
      </c>
      <c r="F25" s="298">
        <v>126789</v>
      </c>
      <c r="G25" s="298">
        <f>'- 55 -'!F25</f>
        <v>127695</v>
      </c>
      <c r="H25" s="419">
        <v>23.862754962782255</v>
      </c>
      <c r="I25" s="419">
        <f>'- 52 -'!G25</f>
        <v>25.39407736913463</v>
      </c>
    </row>
    <row r="26" spans="1:9" ht="13.5" customHeight="1">
      <c r="A26" s="400" t="s">
        <v>353</v>
      </c>
      <c r="B26" s="299">
        <f>'- 4 -'!C26</f>
        <v>8051</v>
      </c>
      <c r="C26" s="299">
        <f>'- 4 -'!E26</f>
        <v>8314</v>
      </c>
      <c r="D26" s="420">
        <v>13.499133877753033</v>
      </c>
      <c r="E26" s="420">
        <f>'- 9 -'!C26</f>
        <v>13.925345150843702</v>
      </c>
      <c r="F26" s="299">
        <v>123199</v>
      </c>
      <c r="G26" s="299">
        <f>'- 55 -'!F26</f>
        <v>126768</v>
      </c>
      <c r="H26" s="420"/>
      <c r="I26" s="420">
        <f>'- 52 -'!G26</f>
        <v>23.629772777022108</v>
      </c>
    </row>
    <row r="27" spans="1:9" ht="13.5" customHeight="1">
      <c r="A27" s="399" t="s">
        <v>354</v>
      </c>
      <c r="B27" s="298">
        <f>'- 4 -'!C27</f>
        <v>8196</v>
      </c>
      <c r="C27" s="298">
        <f>'- 4 -'!E27</f>
        <v>8742</v>
      </c>
      <c r="D27" s="419">
        <v>14.150965926052281</v>
      </c>
      <c r="E27" s="419">
        <f>'- 9 -'!C27</f>
        <v>13.337165852256396</v>
      </c>
      <c r="F27" s="298">
        <v>70636</v>
      </c>
      <c r="G27" s="298">
        <f>'- 55 -'!F27</f>
        <v>72432</v>
      </c>
      <c r="H27" s="419">
        <v>33.83835217051174</v>
      </c>
      <c r="I27" s="419">
        <f>'- 52 -'!G27</f>
        <v>34.76897908184038</v>
      </c>
    </row>
    <row r="28" spans="1:9" ht="13.5" customHeight="1">
      <c r="A28" s="400" t="s">
        <v>355</v>
      </c>
      <c r="B28" s="299">
        <f>'- 4 -'!C28</f>
        <v>8156</v>
      </c>
      <c r="C28" s="299">
        <f>'- 4 -'!E28</f>
        <v>8497</v>
      </c>
      <c r="D28" s="420">
        <v>14.05891212216735</v>
      </c>
      <c r="E28" s="420">
        <f>'- 9 -'!C28</f>
        <v>13.903688524590164</v>
      </c>
      <c r="F28" s="299">
        <v>150644</v>
      </c>
      <c r="G28" s="299">
        <f>'- 55 -'!F28</f>
        <v>156497</v>
      </c>
      <c r="H28" s="420">
        <v>19.63775834888917</v>
      </c>
      <c r="I28" s="420">
        <f>'- 52 -'!G28</f>
        <v>20.042234970677917</v>
      </c>
    </row>
    <row r="29" spans="1:9" ht="13.5" customHeight="1">
      <c r="A29" s="399" t="s">
        <v>356</v>
      </c>
      <c r="B29" s="298">
        <f>'- 4 -'!C29</f>
        <v>7903</v>
      </c>
      <c r="C29" s="298">
        <f>'- 4 -'!E29</f>
        <v>8288</v>
      </c>
      <c r="D29" s="419">
        <v>14.588568886912043</v>
      </c>
      <c r="E29" s="419">
        <f>'- 9 -'!C29</f>
        <v>14.322000183615389</v>
      </c>
      <c r="F29" s="298">
        <v>166931</v>
      </c>
      <c r="G29" s="298">
        <f>'- 55 -'!F29</f>
        <v>170726</v>
      </c>
      <c r="H29" s="419">
        <v>24.347900860347888</v>
      </c>
      <c r="I29" s="419">
        <f>'- 52 -'!G29</f>
        <v>25.778281058843465</v>
      </c>
    </row>
    <row r="30" spans="1:9" ht="13.5" customHeight="1">
      <c r="A30" s="400" t="s">
        <v>357</v>
      </c>
      <c r="B30" s="299">
        <f>'- 4 -'!C30</f>
        <v>7808</v>
      </c>
      <c r="C30" s="299">
        <f>'- 4 -'!E30</f>
        <v>8031</v>
      </c>
      <c r="D30" s="420">
        <v>14.595649526887467</v>
      </c>
      <c r="E30" s="420">
        <f>'- 9 -'!C30</f>
        <v>14.611244703996336</v>
      </c>
      <c r="F30" s="299">
        <v>129012</v>
      </c>
      <c r="G30" s="299">
        <f>'- 55 -'!F30</f>
        <v>130816</v>
      </c>
      <c r="H30" s="420">
        <v>21.70000904905768</v>
      </c>
      <c r="I30" s="420">
        <f>'- 52 -'!G30</f>
        <v>21.70000204893582</v>
      </c>
    </row>
    <row r="31" spans="1:9" ht="13.5" customHeight="1">
      <c r="A31" s="399" t="s">
        <v>358</v>
      </c>
      <c r="B31" s="298">
        <f>'- 4 -'!C31</f>
        <v>7138</v>
      </c>
      <c r="C31" s="298">
        <f>'- 4 -'!E31</f>
        <v>7240</v>
      </c>
      <c r="D31" s="419">
        <v>14.23059159423941</v>
      </c>
      <c r="E31" s="419">
        <f>'- 9 -'!C31</f>
        <v>14.718629698516374</v>
      </c>
      <c r="F31" s="298">
        <v>142233</v>
      </c>
      <c r="G31" s="298">
        <f>'- 55 -'!F31</f>
        <v>143635</v>
      </c>
      <c r="H31" s="419">
        <v>18.52000968331087</v>
      </c>
      <c r="I31" s="419">
        <f>'- 52 -'!G31</f>
        <v>19.72989561046667</v>
      </c>
    </row>
    <row r="32" spans="1:9" ht="13.5" customHeight="1">
      <c r="A32" s="400" t="s">
        <v>359</v>
      </c>
      <c r="B32" s="299">
        <f>'- 4 -'!C32</f>
        <v>8086</v>
      </c>
      <c r="C32" s="299">
        <f>'- 4 -'!E32</f>
        <v>8449</v>
      </c>
      <c r="D32" s="420">
        <v>14.103188123631053</v>
      </c>
      <c r="E32" s="420">
        <f>'- 9 -'!C32</f>
        <v>14.37714642522635</v>
      </c>
      <c r="F32" s="299">
        <v>159451</v>
      </c>
      <c r="G32" s="299">
        <f>'- 55 -'!F32</f>
        <v>164456</v>
      </c>
      <c r="H32" s="420"/>
      <c r="I32" s="420"/>
    </row>
    <row r="33" spans="1:9" ht="13.5" customHeight="1">
      <c r="A33" s="399" t="s">
        <v>360</v>
      </c>
      <c r="B33" s="298">
        <f>'- 4 -'!C33</f>
        <v>8544</v>
      </c>
      <c r="C33" s="298">
        <f>'- 4 -'!E33</f>
        <v>9104</v>
      </c>
      <c r="D33" s="419">
        <v>13.717820683533068</v>
      </c>
      <c r="E33" s="419">
        <f>'- 9 -'!C33</f>
        <v>13.027628549501152</v>
      </c>
      <c r="F33" s="298">
        <v>134616</v>
      </c>
      <c r="G33" s="298">
        <f>'- 55 -'!F33</f>
        <v>136545</v>
      </c>
      <c r="H33" s="419">
        <v>21.90337082686064</v>
      </c>
      <c r="I33" s="419">
        <f>'- 52 -'!G33</f>
        <v>23.257899362843602</v>
      </c>
    </row>
    <row r="34" spans="1:9" ht="13.5" customHeight="1">
      <c r="A34" s="400" t="s">
        <v>361</v>
      </c>
      <c r="B34" s="299">
        <f>'- 4 -'!C34</f>
        <v>7982</v>
      </c>
      <c r="C34" s="299">
        <f>'- 4 -'!E34</f>
        <v>8124</v>
      </c>
      <c r="D34" s="420">
        <v>14.765339327048878</v>
      </c>
      <c r="E34" s="420">
        <f>'- 9 -'!C34</f>
        <v>15.119063911317916</v>
      </c>
      <c r="F34" s="299">
        <v>155635</v>
      </c>
      <c r="G34" s="299">
        <f>'- 55 -'!F34</f>
        <v>158162</v>
      </c>
      <c r="H34" s="420"/>
      <c r="I34" s="420"/>
    </row>
    <row r="35" spans="1:9" ht="13.5" customHeight="1">
      <c r="A35" s="399" t="s">
        <v>362</v>
      </c>
      <c r="B35" s="298">
        <f>'- 4 -'!C35</f>
        <v>7083</v>
      </c>
      <c r="C35" s="298">
        <f>'- 4 -'!E35</f>
        <v>7450</v>
      </c>
      <c r="D35" s="419">
        <v>14.944774780063568</v>
      </c>
      <c r="E35" s="419">
        <f>'- 9 -'!C35</f>
        <v>14.945610212240275</v>
      </c>
      <c r="F35" s="298">
        <v>115892</v>
      </c>
      <c r="G35" s="298">
        <f>'- 55 -'!F35</f>
        <v>117606</v>
      </c>
      <c r="H35" s="419">
        <v>24.031929421293828</v>
      </c>
      <c r="I35" s="419">
        <f>'- 52 -'!G35</f>
        <v>25.870352089018613</v>
      </c>
    </row>
    <row r="36" spans="1:9" ht="13.5" customHeight="1">
      <c r="A36" s="400" t="s">
        <v>363</v>
      </c>
      <c r="B36" s="299">
        <f>'- 4 -'!C36</f>
        <v>7796</v>
      </c>
      <c r="C36" s="299">
        <f>'- 4 -'!E36</f>
        <v>8071</v>
      </c>
      <c r="D36" s="420">
        <v>14.195804662970135</v>
      </c>
      <c r="E36" s="420">
        <f>'- 9 -'!C36</f>
        <v>14.507607776838546</v>
      </c>
      <c r="F36" s="299">
        <v>145868</v>
      </c>
      <c r="G36" s="299">
        <f>'- 55 -'!F36</f>
        <v>150530</v>
      </c>
      <c r="H36" s="420">
        <v>20.723979206222264</v>
      </c>
      <c r="I36" s="420">
        <f>'- 52 -'!G36</f>
        <v>21.36403858155639</v>
      </c>
    </row>
    <row r="37" spans="1:9" ht="13.5" customHeight="1">
      <c r="A37" s="399" t="s">
        <v>364</v>
      </c>
      <c r="B37" s="298">
        <f>'- 4 -'!C37</f>
        <v>7821</v>
      </c>
      <c r="C37" s="298">
        <f>'- 4 -'!E37</f>
        <v>7895</v>
      </c>
      <c r="D37" s="419">
        <v>15.455407969639468</v>
      </c>
      <c r="E37" s="419">
        <f>'- 9 -'!C37</f>
        <v>15.4253037884203</v>
      </c>
      <c r="F37" s="298">
        <v>94759</v>
      </c>
      <c r="G37" s="298">
        <f>'- 55 -'!F37</f>
        <v>98130</v>
      </c>
      <c r="H37" s="419">
        <v>23.569376920711814</v>
      </c>
      <c r="I37" s="419">
        <f>'- 52 -'!G37</f>
        <v>24.64879319118366</v>
      </c>
    </row>
    <row r="38" spans="1:9" ht="13.5" customHeight="1">
      <c r="A38" s="400" t="s">
        <v>365</v>
      </c>
      <c r="B38" s="299">
        <f>'- 4 -'!C38</f>
        <v>7585</v>
      </c>
      <c r="C38" s="299">
        <f>'- 4 -'!E38</f>
        <v>7695</v>
      </c>
      <c r="D38" s="420">
        <v>15.295613249776187</v>
      </c>
      <c r="E38" s="420">
        <f>'- 9 -'!C38</f>
        <v>15.366816143497758</v>
      </c>
      <c r="F38" s="299">
        <v>107426</v>
      </c>
      <c r="G38" s="299">
        <f>'- 55 -'!F38</f>
        <v>110310</v>
      </c>
      <c r="H38" s="420">
        <v>28.27621632634127</v>
      </c>
      <c r="I38" s="420">
        <f>'- 52 -'!G38</f>
        <v>29.20504581267055</v>
      </c>
    </row>
    <row r="39" spans="1:9" ht="13.5" customHeight="1">
      <c r="A39" s="399" t="s">
        <v>366</v>
      </c>
      <c r="B39" s="298">
        <f>'- 4 -'!C39</f>
        <v>8349</v>
      </c>
      <c r="C39" s="298">
        <f>'- 4 -'!E39</f>
        <v>8681</v>
      </c>
      <c r="D39" s="419">
        <v>13.940155501452917</v>
      </c>
      <c r="E39" s="419">
        <f>'- 9 -'!C39</f>
        <v>14.078484654731458</v>
      </c>
      <c r="F39" s="298">
        <v>171816</v>
      </c>
      <c r="G39" s="298">
        <f>'- 55 -'!F39</f>
        <v>175107</v>
      </c>
      <c r="H39" s="419">
        <v>20.374721269046084</v>
      </c>
      <c r="I39" s="419">
        <f>'- 52 -'!G39</f>
        <v>20.641337900884505</v>
      </c>
    </row>
    <row r="40" spans="1:9" ht="13.5" customHeight="1">
      <c r="A40" s="400" t="s">
        <v>367</v>
      </c>
      <c r="B40" s="299">
        <f>'- 4 -'!C40</f>
        <v>7294</v>
      </c>
      <c r="C40" s="299">
        <f>'- 4 -'!E40</f>
        <v>7926</v>
      </c>
      <c r="D40" s="420">
        <v>14.866960670196896</v>
      </c>
      <c r="E40" s="420">
        <f>'- 9 -'!C40</f>
        <v>14.662022652099825</v>
      </c>
      <c r="F40" s="299">
        <v>176261</v>
      </c>
      <c r="G40" s="299">
        <f>'- 55 -'!F40</f>
        <v>179090</v>
      </c>
      <c r="H40" s="420">
        <v>19.832583645903075</v>
      </c>
      <c r="I40" s="420">
        <f>'- 52 -'!G40</f>
        <v>21.360245343892434</v>
      </c>
    </row>
    <row r="41" spans="1:9" ht="13.5" customHeight="1">
      <c r="A41" s="399" t="s">
        <v>368</v>
      </c>
      <c r="B41" s="298">
        <f>'- 4 -'!C41</f>
        <v>8166</v>
      </c>
      <c r="C41" s="298">
        <f>'- 4 -'!E41</f>
        <v>8740</v>
      </c>
      <c r="D41" s="419">
        <v>14.116944535903498</v>
      </c>
      <c r="E41" s="419">
        <f>'- 9 -'!C41</f>
        <v>14.302136285669732</v>
      </c>
      <c r="F41" s="298">
        <v>140941</v>
      </c>
      <c r="G41" s="298">
        <f>'- 55 -'!F41</f>
        <v>148514</v>
      </c>
      <c r="H41" s="419">
        <v>22.58669673179263</v>
      </c>
      <c r="I41" s="419">
        <f>'- 52 -'!G41</f>
        <v>24.617292321914377</v>
      </c>
    </row>
    <row r="42" spans="1:9" ht="13.5" customHeight="1">
      <c r="A42" s="400" t="s">
        <v>369</v>
      </c>
      <c r="B42" s="299">
        <f>'- 4 -'!C42</f>
        <v>8163</v>
      </c>
      <c r="C42" s="299">
        <f>'- 4 -'!E42</f>
        <v>8481</v>
      </c>
      <c r="D42" s="420">
        <v>15.125404530744337</v>
      </c>
      <c r="E42" s="420">
        <f>'- 9 -'!C42</f>
        <v>15.080152040984961</v>
      </c>
      <c r="F42" s="299">
        <v>115228</v>
      </c>
      <c r="G42" s="299">
        <f>'- 55 -'!F42</f>
        <v>116815</v>
      </c>
      <c r="H42" s="420">
        <v>23.50199850901478</v>
      </c>
      <c r="I42" s="420">
        <f>'- 52 -'!G42</f>
        <v>24.2169539746391</v>
      </c>
    </row>
    <row r="43" spans="1:9" ht="13.5" customHeight="1">
      <c r="A43" s="399" t="s">
        <v>370</v>
      </c>
      <c r="B43" s="298">
        <f>'- 4 -'!C43</f>
        <v>7431</v>
      </c>
      <c r="C43" s="298">
        <f>'- 4 -'!E43</f>
        <v>7684</v>
      </c>
      <c r="D43" s="419">
        <v>13.5918482875743</v>
      </c>
      <c r="E43" s="419">
        <f>'- 9 -'!C43</f>
        <v>13.62685873605948</v>
      </c>
      <c r="F43" s="298">
        <v>147657</v>
      </c>
      <c r="G43" s="298">
        <f>'- 55 -'!F43</f>
        <v>150502</v>
      </c>
      <c r="H43" s="419">
        <v>20.70155778032142</v>
      </c>
      <c r="I43" s="419">
        <f>'- 52 -'!G43</f>
        <v>20.702717005382578</v>
      </c>
    </row>
    <row r="44" spans="1:9" ht="13.5" customHeight="1">
      <c r="A44" s="400" t="s">
        <v>371</v>
      </c>
      <c r="B44" s="299">
        <f>'- 4 -'!C44</f>
        <v>8412</v>
      </c>
      <c r="C44" s="299">
        <f>'- 4 -'!E44</f>
        <v>8802</v>
      </c>
      <c r="D44" s="420">
        <v>13.806903451725864</v>
      </c>
      <c r="E44" s="420">
        <f>'- 9 -'!C44</f>
        <v>14.36084863612052</v>
      </c>
      <c r="F44" s="299">
        <v>103134</v>
      </c>
      <c r="G44" s="299">
        <f>'- 55 -'!F44</f>
        <v>107054</v>
      </c>
      <c r="H44" s="420">
        <v>23.074644693268407</v>
      </c>
      <c r="I44" s="420">
        <f>'- 52 -'!G44</f>
        <v>23.069999923254112</v>
      </c>
    </row>
    <row r="45" spans="1:9" ht="13.5" customHeight="1">
      <c r="A45" s="399" t="s">
        <v>372</v>
      </c>
      <c r="B45" s="298">
        <f>'- 4 -'!C45</f>
        <v>7094</v>
      </c>
      <c r="C45" s="298">
        <f>'- 4 -'!E45</f>
        <v>7125</v>
      </c>
      <c r="D45" s="419">
        <v>16.273449188629304</v>
      </c>
      <c r="E45" s="419">
        <f>'- 9 -'!C45</f>
        <v>16.332574031890662</v>
      </c>
      <c r="F45" s="298">
        <v>116470</v>
      </c>
      <c r="G45" s="298">
        <f>'- 55 -'!F45</f>
        <v>120851</v>
      </c>
      <c r="H45" s="419">
        <v>21.354584955852168</v>
      </c>
      <c r="I45" s="419">
        <f>'- 52 -'!G45</f>
        <v>21.361917132203303</v>
      </c>
    </row>
    <row r="46" spans="1:9" ht="13.5" customHeight="1">
      <c r="A46" s="400" t="s">
        <v>373</v>
      </c>
      <c r="B46" s="299">
        <f>'- 4 -'!C46</f>
        <v>8265</v>
      </c>
      <c r="C46" s="299">
        <f>'- 4 -'!E46</f>
        <v>8426</v>
      </c>
      <c r="D46" s="420">
        <v>14.272915707047444</v>
      </c>
      <c r="E46" s="420">
        <f>'- 9 -'!C46</f>
        <v>14.288384390955505</v>
      </c>
      <c r="F46" s="299">
        <v>131827</v>
      </c>
      <c r="G46" s="299">
        <f>'- 55 -'!F46</f>
        <v>131387</v>
      </c>
      <c r="H46" s="420">
        <v>28.559233160076385</v>
      </c>
      <c r="I46" s="420">
        <f>'- 52 -'!G46</f>
        <v>29.81144122924907</v>
      </c>
    </row>
    <row r="47" spans="1:9" ht="4.5" customHeight="1">
      <c r="A47"/>
      <c r="B47" s="323"/>
      <c r="C47" s="323"/>
      <c r="D47" s="429"/>
      <c r="E47" s="429"/>
      <c r="F47" s="323"/>
      <c r="G47" s="323"/>
      <c r="H47" s="429"/>
      <c r="I47" s="429"/>
    </row>
    <row r="48" spans="1:9" ht="13.5" customHeight="1">
      <c r="A48" s="395" t="s">
        <v>374</v>
      </c>
      <c r="B48" s="301">
        <f>'- 4 -'!C49</f>
        <v>7792</v>
      </c>
      <c r="C48" s="301">
        <f>'- 4 -'!E49</f>
        <v>8117</v>
      </c>
      <c r="D48" s="430">
        <v>14.657935510987912</v>
      </c>
      <c r="E48" s="430">
        <f>'- 9 -'!C49</f>
        <v>14.60369561326621</v>
      </c>
      <c r="F48" s="301">
        <v>129810</v>
      </c>
      <c r="G48" s="301">
        <f>'- 55 -'!F49</f>
        <v>132039</v>
      </c>
      <c r="H48" s="430">
        <v>23.251577272276403</v>
      </c>
      <c r="I48" s="430">
        <f>'- 52 -'!G49</f>
        <v>24.488857906339803</v>
      </c>
    </row>
    <row r="49" spans="1:9" ht="4.5" customHeight="1">
      <c r="A49"/>
      <c r="B49" s="323"/>
      <c r="C49" s="323"/>
      <c r="D49" s="429"/>
      <c r="E49" s="429"/>
      <c r="F49" s="323"/>
      <c r="G49" s="323"/>
      <c r="H49" s="429"/>
      <c r="I49" s="429"/>
    </row>
    <row r="50" spans="1:9" ht="13.5" customHeight="1">
      <c r="A50" s="402" t="s">
        <v>375</v>
      </c>
      <c r="B50" s="299">
        <f>'- 4 -'!C51</f>
        <v>9306</v>
      </c>
      <c r="C50" s="299">
        <f>'- 4 -'!E51</f>
        <v>10291</v>
      </c>
      <c r="D50" s="420">
        <v>13.022222222222222</v>
      </c>
      <c r="E50" s="420">
        <f>'- 9 -'!C51</f>
        <v>11.591836734693878</v>
      </c>
      <c r="F50" s="299"/>
      <c r="G50" s="299"/>
      <c r="H50" s="420"/>
      <c r="I50" s="420"/>
    </row>
    <row r="51" spans="1:9" ht="14.25" customHeight="1">
      <c r="A51" s="403" t="s">
        <v>376</v>
      </c>
      <c r="B51" s="298">
        <f>'- 4 -'!C52</f>
        <v>9795</v>
      </c>
      <c r="C51" s="298">
        <f>'- 4 -'!E52</f>
        <v>10279</v>
      </c>
      <c r="D51" s="419">
        <v>9.46051602814699</v>
      </c>
      <c r="E51" s="419">
        <f>'- 9 -'!C52</f>
        <v>10.218041898247114</v>
      </c>
      <c r="F51" s="298"/>
      <c r="G51" s="298"/>
      <c r="H51" s="419"/>
      <c r="I51" s="419"/>
    </row>
    <row r="52" spans="1:9" ht="49.5" customHeight="1">
      <c r="A52" s="314"/>
      <c r="B52" s="363"/>
      <c r="C52" s="363"/>
      <c r="D52" s="363"/>
      <c r="E52" s="363"/>
      <c r="F52" s="363"/>
      <c r="G52" s="314"/>
      <c r="H52" s="314"/>
      <c r="I52" s="314"/>
    </row>
    <row r="53" spans="1:6" ht="14.25" customHeight="1">
      <c r="A53" s="97" t="s">
        <v>14</v>
      </c>
      <c r="B53" s="97"/>
      <c r="C53" s="97"/>
      <c r="D53" s="97"/>
      <c r="E53" s="97"/>
      <c r="F53" s="97"/>
    </row>
    <row r="54" spans="1:6" ht="14.25" customHeight="1">
      <c r="A54" s="97" t="s">
        <v>15</v>
      </c>
      <c r="B54" s="97"/>
      <c r="C54" s="97"/>
      <c r="D54" s="97"/>
      <c r="E54" s="97"/>
      <c r="F54" s="97"/>
    </row>
    <row r="55" spans="1:6" ht="14.25" customHeight="1">
      <c r="A55" s="97" t="s">
        <v>16</v>
      </c>
      <c r="B55" s="97"/>
      <c r="C55" s="97"/>
      <c r="D55" s="97"/>
      <c r="E55" s="97"/>
      <c r="F55" s="97"/>
    </row>
    <row r="56" spans="1:6" ht="14.25" customHeight="1">
      <c r="A56" s="97" t="s">
        <v>17</v>
      </c>
      <c r="B56" s="97"/>
      <c r="C56" s="97"/>
      <c r="D56" s="97"/>
      <c r="E56" s="97"/>
      <c r="F56" s="97"/>
    </row>
    <row r="57" spans="1:6" ht="14.25" customHeight="1">
      <c r="A57" s="221"/>
      <c r="B57" s="97"/>
      <c r="C57" s="97"/>
      <c r="D57" s="97"/>
      <c r="E57" s="97"/>
      <c r="F57" s="97"/>
    </row>
    <row r="58" ht="14.25" customHeight="1">
      <c r="A58" s="221"/>
    </row>
    <row r="59" ht="14.25" customHeight="1">
      <c r="A59" s="221"/>
    </row>
  </sheetData>
  <printOptions horizontalCentered="1"/>
  <pageMargins left="0.5" right="0.5" top="0.6" bottom="0" header="0.3" footer="0"/>
  <pageSetup fitToHeight="1" fitToWidth="1" horizontalDpi="300" verticalDpi="300" orientation="portrait" scale="87" r:id="rId1"/>
  <headerFooter alignWithMargins="0">
    <oddHeader>&amp;C&amp;"Times New Roman,Bold"&amp;11&amp;A</oddHead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G58"/>
  <sheetViews>
    <sheetView showGridLines="0" showZeros="0" workbookViewId="0" topLeftCell="A1">
      <selection activeCell="A1" sqref="A1"/>
    </sheetView>
  </sheetViews>
  <sheetFormatPr defaultColWidth="16.83203125" defaultRowHeight="12"/>
  <cols>
    <col min="1" max="1" width="32.83203125" style="66" customWidth="1"/>
    <col min="2" max="7" width="16.83203125" style="66" customWidth="1"/>
    <col min="8" max="16384" width="16.83203125" style="66" customWidth="1"/>
  </cols>
  <sheetData>
    <row r="1" spans="1:6" ht="6.75" customHeight="1">
      <c r="A1" s="64"/>
      <c r="B1" s="114"/>
      <c r="C1" s="114"/>
      <c r="D1" s="114"/>
      <c r="E1" s="114"/>
      <c r="F1" s="114"/>
    </row>
    <row r="2" spans="1:7" ht="15.75" customHeight="1">
      <c r="A2" s="67"/>
      <c r="B2" s="372" t="s">
        <v>223</v>
      </c>
      <c r="C2" s="161"/>
      <c r="D2" s="161"/>
      <c r="E2" s="161"/>
      <c r="F2" s="175"/>
      <c r="G2" s="175"/>
    </row>
    <row r="3" spans="1:7" ht="15.75" customHeight="1">
      <c r="A3" s="69"/>
      <c r="B3" s="523" t="s">
        <v>492</v>
      </c>
      <c r="C3" s="164"/>
      <c r="D3" s="164"/>
      <c r="E3" s="164"/>
      <c r="F3" s="176"/>
      <c r="G3" s="176"/>
    </row>
    <row r="4" spans="2:6" ht="15.75" customHeight="1">
      <c r="B4" s="114"/>
      <c r="C4" s="114"/>
      <c r="D4" s="114"/>
      <c r="E4" s="114"/>
      <c r="F4" s="114"/>
    </row>
    <row r="5" spans="2:7" ht="15.75" customHeight="1">
      <c r="B5" s="533" t="s">
        <v>280</v>
      </c>
      <c r="C5" s="534"/>
      <c r="D5" s="535"/>
      <c r="E5" s="536" t="s">
        <v>277</v>
      </c>
      <c r="F5" s="531" t="s">
        <v>276</v>
      </c>
      <c r="G5" s="242" t="s">
        <v>276</v>
      </c>
    </row>
    <row r="6" spans="2:7" ht="15.75" customHeight="1">
      <c r="B6" s="583" t="s">
        <v>246</v>
      </c>
      <c r="C6" s="584"/>
      <c r="D6" s="585"/>
      <c r="E6" s="532" t="s">
        <v>247</v>
      </c>
      <c r="F6" s="529" t="s">
        <v>246</v>
      </c>
      <c r="G6" s="529" t="s">
        <v>246</v>
      </c>
    </row>
    <row r="7" spans="2:7" ht="15.75" customHeight="1">
      <c r="B7" s="586" t="s">
        <v>489</v>
      </c>
      <c r="C7" s="587"/>
      <c r="D7" s="588"/>
      <c r="E7" s="530" t="s">
        <v>490</v>
      </c>
      <c r="F7" s="530" t="s">
        <v>489</v>
      </c>
      <c r="G7" s="530" t="s">
        <v>491</v>
      </c>
    </row>
    <row r="8" spans="1:7" ht="15.75" customHeight="1">
      <c r="A8" s="303"/>
      <c r="B8" s="307" t="s">
        <v>106</v>
      </c>
      <c r="C8" s="169" t="s">
        <v>107</v>
      </c>
      <c r="D8" s="168" t="s">
        <v>108</v>
      </c>
      <c r="E8" s="243" t="s">
        <v>105</v>
      </c>
      <c r="F8" s="243" t="s">
        <v>108</v>
      </c>
      <c r="G8" s="243" t="s">
        <v>108</v>
      </c>
    </row>
    <row r="9" spans="1:7" ht="15.75" customHeight="1">
      <c r="A9" s="304" t="s">
        <v>118</v>
      </c>
      <c r="B9" s="60" t="s">
        <v>224</v>
      </c>
      <c r="C9" s="60" t="s">
        <v>224</v>
      </c>
      <c r="D9" s="60" t="s">
        <v>224</v>
      </c>
      <c r="E9" s="59" t="s">
        <v>224</v>
      </c>
      <c r="F9" s="59" t="s">
        <v>224</v>
      </c>
      <c r="G9" s="59" t="s">
        <v>224</v>
      </c>
    </row>
    <row r="10" ht="4.5" customHeight="1">
      <c r="A10" s="61"/>
    </row>
    <row r="11" spans="1:7" ht="13.5" customHeight="1">
      <c r="A11" s="399" t="s">
        <v>339</v>
      </c>
      <c r="B11" s="374">
        <v>1617</v>
      </c>
      <c r="C11" s="374">
        <v>0</v>
      </c>
      <c r="D11" s="374">
        <f aca="true" t="shared" si="0" ref="D11:D47">B11-C11</f>
        <v>1617</v>
      </c>
      <c r="E11" s="376">
        <f>'- 7 -'!F11</f>
        <v>1545</v>
      </c>
      <c r="F11" s="376">
        <v>1559.2</v>
      </c>
      <c r="G11" s="376">
        <v>1618.6</v>
      </c>
    </row>
    <row r="12" spans="1:7" ht="13.5" customHeight="1">
      <c r="A12" s="400" t="s">
        <v>340</v>
      </c>
      <c r="B12" s="373">
        <v>2463</v>
      </c>
      <c r="C12" s="373">
        <v>0</v>
      </c>
      <c r="D12" s="373">
        <f t="shared" si="0"/>
        <v>2463</v>
      </c>
      <c r="E12" s="377">
        <f>'- 7 -'!F12</f>
        <v>2276.6</v>
      </c>
      <c r="F12" s="377">
        <v>2283.5</v>
      </c>
      <c r="G12" s="377">
        <v>2314.9</v>
      </c>
    </row>
    <row r="13" spans="1:7" ht="13.5" customHeight="1">
      <c r="A13" s="399" t="s">
        <v>341</v>
      </c>
      <c r="B13" s="374">
        <v>7364</v>
      </c>
      <c r="C13" s="374">
        <v>0</v>
      </c>
      <c r="D13" s="374">
        <f t="shared" si="0"/>
        <v>7364</v>
      </c>
      <c r="E13" s="376">
        <f>'- 7 -'!F13</f>
        <v>7109</v>
      </c>
      <c r="F13" s="376">
        <v>7039</v>
      </c>
      <c r="G13" s="376">
        <v>7178</v>
      </c>
    </row>
    <row r="14" spans="1:7" ht="13.5" customHeight="1">
      <c r="A14" s="400" t="s">
        <v>378</v>
      </c>
      <c r="B14" s="373">
        <v>4468</v>
      </c>
      <c r="C14" s="373">
        <v>0</v>
      </c>
      <c r="D14" s="373">
        <f t="shared" si="0"/>
        <v>4468</v>
      </c>
      <c r="E14" s="377">
        <f>'- 7 -'!F14</f>
        <v>4344</v>
      </c>
      <c r="F14" s="377">
        <v>4272</v>
      </c>
      <c r="G14" s="377">
        <v>4272.3</v>
      </c>
    </row>
    <row r="15" spans="1:7" ht="13.5" customHeight="1">
      <c r="A15" s="399" t="s">
        <v>342</v>
      </c>
      <c r="B15" s="374">
        <v>1719</v>
      </c>
      <c r="C15" s="374">
        <v>0</v>
      </c>
      <c r="D15" s="374">
        <f t="shared" si="0"/>
        <v>1719</v>
      </c>
      <c r="E15" s="376">
        <f>'- 7 -'!F15</f>
        <v>1636.5</v>
      </c>
      <c r="F15" s="376">
        <v>1637.9</v>
      </c>
      <c r="G15" s="376">
        <v>1648.1</v>
      </c>
    </row>
    <row r="16" spans="1:7" ht="13.5" customHeight="1">
      <c r="A16" s="400" t="s">
        <v>343</v>
      </c>
      <c r="B16" s="373">
        <v>1437</v>
      </c>
      <c r="C16" s="373">
        <v>0</v>
      </c>
      <c r="D16" s="373">
        <f t="shared" si="0"/>
        <v>1437</v>
      </c>
      <c r="E16" s="377">
        <f>'- 7 -'!F16</f>
        <v>1369</v>
      </c>
      <c r="F16" s="377">
        <v>1248.7</v>
      </c>
      <c r="G16" s="377">
        <v>1250.3</v>
      </c>
    </row>
    <row r="17" spans="1:7" ht="13.5" customHeight="1">
      <c r="A17" s="399" t="s">
        <v>344</v>
      </c>
      <c r="B17" s="374">
        <v>1615</v>
      </c>
      <c r="C17" s="374">
        <v>0</v>
      </c>
      <c r="D17" s="374">
        <f t="shared" si="0"/>
        <v>1615</v>
      </c>
      <c r="E17" s="376">
        <f>'- 7 -'!F17</f>
        <v>1540.5</v>
      </c>
      <c r="F17" s="376">
        <v>1475.7</v>
      </c>
      <c r="G17" s="376">
        <v>1485.3</v>
      </c>
    </row>
    <row r="18" spans="1:7" ht="13.5" customHeight="1">
      <c r="A18" s="400" t="s">
        <v>345</v>
      </c>
      <c r="B18" s="373">
        <v>6453</v>
      </c>
      <c r="C18" s="373">
        <v>358</v>
      </c>
      <c r="D18" s="373">
        <f t="shared" si="0"/>
        <v>6095</v>
      </c>
      <c r="E18" s="377">
        <f>'- 7 -'!F18</f>
        <v>6037</v>
      </c>
      <c r="F18" s="377">
        <v>3135.1</v>
      </c>
      <c r="G18" s="377">
        <v>3277.9</v>
      </c>
    </row>
    <row r="19" spans="1:7" ht="13.5" customHeight="1">
      <c r="A19" s="399" t="s">
        <v>346</v>
      </c>
      <c r="B19" s="374">
        <v>3123</v>
      </c>
      <c r="C19" s="374">
        <v>0</v>
      </c>
      <c r="D19" s="374">
        <f t="shared" si="0"/>
        <v>3123</v>
      </c>
      <c r="E19" s="376">
        <f>'- 7 -'!F19</f>
        <v>3050</v>
      </c>
      <c r="F19" s="376">
        <v>2999.3</v>
      </c>
      <c r="G19" s="376">
        <v>2928</v>
      </c>
    </row>
    <row r="20" spans="1:7" ht="13.5" customHeight="1">
      <c r="A20" s="400" t="s">
        <v>347</v>
      </c>
      <c r="B20" s="373">
        <v>6585</v>
      </c>
      <c r="C20" s="373">
        <v>0</v>
      </c>
      <c r="D20" s="373">
        <f t="shared" si="0"/>
        <v>6585</v>
      </c>
      <c r="E20" s="377">
        <f>'- 7 -'!F20</f>
        <v>6473</v>
      </c>
      <c r="F20" s="377">
        <v>6320.3</v>
      </c>
      <c r="G20" s="377">
        <v>6115.7</v>
      </c>
    </row>
    <row r="21" spans="1:7" ht="13.5" customHeight="1">
      <c r="A21" s="399" t="s">
        <v>348</v>
      </c>
      <c r="B21" s="374">
        <v>3427</v>
      </c>
      <c r="C21" s="374">
        <v>0</v>
      </c>
      <c r="D21" s="374">
        <f t="shared" si="0"/>
        <v>3427</v>
      </c>
      <c r="E21" s="376">
        <f>'- 7 -'!F21</f>
        <v>3309.5</v>
      </c>
      <c r="F21" s="376">
        <v>3309.5</v>
      </c>
      <c r="G21" s="376">
        <v>3309.4</v>
      </c>
    </row>
    <row r="22" spans="1:7" ht="13.5" customHeight="1">
      <c r="A22" s="400" t="s">
        <v>349</v>
      </c>
      <c r="B22" s="373">
        <v>1764</v>
      </c>
      <c r="C22" s="373">
        <v>0</v>
      </c>
      <c r="D22" s="373">
        <f t="shared" si="0"/>
        <v>1764</v>
      </c>
      <c r="E22" s="377">
        <f>'- 7 -'!F22</f>
        <v>1724.5</v>
      </c>
      <c r="F22" s="377">
        <v>1654.5</v>
      </c>
      <c r="G22" s="377">
        <v>1656.4</v>
      </c>
    </row>
    <row r="23" spans="1:7" ht="13.5" customHeight="1">
      <c r="A23" s="399" t="s">
        <v>350</v>
      </c>
      <c r="B23" s="374">
        <v>1363</v>
      </c>
      <c r="C23" s="374">
        <v>0</v>
      </c>
      <c r="D23" s="374">
        <f t="shared" si="0"/>
        <v>1363</v>
      </c>
      <c r="E23" s="376">
        <f>'- 7 -'!F23</f>
        <v>1320</v>
      </c>
      <c r="F23" s="376">
        <v>1277.2</v>
      </c>
      <c r="G23" s="376">
        <v>1369.1</v>
      </c>
    </row>
    <row r="24" spans="1:7" ht="13.5" customHeight="1">
      <c r="A24" s="400" t="s">
        <v>351</v>
      </c>
      <c r="B24" s="373">
        <v>4795</v>
      </c>
      <c r="C24" s="373">
        <v>0</v>
      </c>
      <c r="D24" s="373">
        <f t="shared" si="0"/>
        <v>4795</v>
      </c>
      <c r="E24" s="377">
        <f>'- 7 -'!F24</f>
        <v>4601</v>
      </c>
      <c r="F24" s="377">
        <v>4589.9</v>
      </c>
      <c r="G24" s="377">
        <v>4571.1</v>
      </c>
    </row>
    <row r="25" spans="1:7" ht="13.5" customHeight="1">
      <c r="A25" s="399" t="s">
        <v>352</v>
      </c>
      <c r="B25" s="374">
        <v>15565</v>
      </c>
      <c r="C25" s="374">
        <v>0</v>
      </c>
      <c r="D25" s="374">
        <f t="shared" si="0"/>
        <v>15565</v>
      </c>
      <c r="E25" s="376">
        <f>'- 7 -'!F25</f>
        <v>15011.5</v>
      </c>
      <c r="F25" s="376">
        <v>15017</v>
      </c>
      <c r="G25" s="376">
        <v>14943.2</v>
      </c>
    </row>
    <row r="26" spans="1:7" ht="13.5" customHeight="1">
      <c r="A26" s="400" t="s">
        <v>353</v>
      </c>
      <c r="B26" s="373">
        <v>3432</v>
      </c>
      <c r="C26" s="373">
        <v>0</v>
      </c>
      <c r="D26" s="373">
        <f t="shared" si="0"/>
        <v>3432</v>
      </c>
      <c r="E26" s="377">
        <f>'- 7 -'!F26</f>
        <v>3268</v>
      </c>
      <c r="F26" s="377">
        <v>3178.9</v>
      </c>
      <c r="G26" s="377">
        <v>3206</v>
      </c>
    </row>
    <row r="27" spans="1:7" ht="13.5" customHeight="1">
      <c r="A27" s="399" t="s">
        <v>354</v>
      </c>
      <c r="B27" s="374">
        <v>3380</v>
      </c>
      <c r="C27" s="374">
        <v>0</v>
      </c>
      <c r="D27" s="374">
        <f t="shared" si="0"/>
        <v>3380</v>
      </c>
      <c r="E27" s="376">
        <f>'- 7 -'!F27</f>
        <v>3248</v>
      </c>
      <c r="F27" s="376">
        <v>3185.6</v>
      </c>
      <c r="G27" s="376">
        <v>3266.7</v>
      </c>
    </row>
    <row r="28" spans="1:7" ht="13.5" customHeight="1">
      <c r="A28" s="400" t="s">
        <v>355</v>
      </c>
      <c r="B28" s="373">
        <v>2147</v>
      </c>
      <c r="C28" s="373">
        <v>0</v>
      </c>
      <c r="D28" s="373">
        <f t="shared" si="0"/>
        <v>2147</v>
      </c>
      <c r="E28" s="377">
        <f>'- 7 -'!F28</f>
        <v>2035.5</v>
      </c>
      <c r="F28" s="377">
        <v>1926.1</v>
      </c>
      <c r="G28" s="377">
        <v>1991.7</v>
      </c>
    </row>
    <row r="29" spans="1:7" ht="13.5" customHeight="1">
      <c r="A29" s="399" t="s">
        <v>356</v>
      </c>
      <c r="B29" s="374">
        <v>14226</v>
      </c>
      <c r="C29" s="374">
        <v>0</v>
      </c>
      <c r="D29" s="374">
        <f t="shared" si="0"/>
        <v>14226</v>
      </c>
      <c r="E29" s="376">
        <f>'- 7 -'!F29</f>
        <v>13104</v>
      </c>
      <c r="F29" s="376">
        <v>13516.8</v>
      </c>
      <c r="G29" s="376">
        <v>13647.3</v>
      </c>
    </row>
    <row r="30" spans="1:7" ht="13.5" customHeight="1">
      <c r="A30" s="400" t="s">
        <v>357</v>
      </c>
      <c r="B30" s="373">
        <v>1325</v>
      </c>
      <c r="C30" s="373">
        <v>0</v>
      </c>
      <c r="D30" s="373">
        <f t="shared" si="0"/>
        <v>1325</v>
      </c>
      <c r="E30" s="377">
        <f>'- 7 -'!F30</f>
        <v>1276</v>
      </c>
      <c r="F30" s="377">
        <v>1274.5</v>
      </c>
      <c r="G30" s="377">
        <v>1282.6</v>
      </c>
    </row>
    <row r="31" spans="1:7" ht="13.5" customHeight="1">
      <c r="A31" s="399" t="s">
        <v>358</v>
      </c>
      <c r="B31" s="374">
        <v>3524</v>
      </c>
      <c r="C31" s="374">
        <v>0</v>
      </c>
      <c r="D31" s="374">
        <f t="shared" si="0"/>
        <v>3524</v>
      </c>
      <c r="E31" s="376">
        <f>'- 7 -'!F31</f>
        <v>3402.8</v>
      </c>
      <c r="F31" s="376">
        <v>3291.8</v>
      </c>
      <c r="G31" s="376">
        <v>3301.3</v>
      </c>
    </row>
    <row r="32" spans="1:7" ht="13.5" customHeight="1">
      <c r="A32" s="400" t="s">
        <v>359</v>
      </c>
      <c r="B32" s="373">
        <v>2421</v>
      </c>
      <c r="C32" s="373">
        <v>0</v>
      </c>
      <c r="D32" s="373">
        <f t="shared" si="0"/>
        <v>2421</v>
      </c>
      <c r="E32" s="377">
        <f>'- 7 -'!F32</f>
        <v>2302.5</v>
      </c>
      <c r="F32" s="377">
        <v>2323.1</v>
      </c>
      <c r="G32" s="377">
        <v>2345.4</v>
      </c>
    </row>
    <row r="33" spans="1:7" ht="13.5" customHeight="1">
      <c r="A33" s="399" t="s">
        <v>360</v>
      </c>
      <c r="B33" s="374">
        <v>2620</v>
      </c>
      <c r="C33" s="374">
        <v>0</v>
      </c>
      <c r="D33" s="374">
        <f t="shared" si="0"/>
        <v>2620</v>
      </c>
      <c r="E33" s="376">
        <f>'- 7 -'!F33</f>
        <v>2376.5</v>
      </c>
      <c r="F33" s="376">
        <v>2476.4</v>
      </c>
      <c r="G33" s="376">
        <v>2493.1</v>
      </c>
    </row>
    <row r="34" spans="1:7" ht="13.5" customHeight="1">
      <c r="A34" s="400" t="s">
        <v>361</v>
      </c>
      <c r="B34" s="373">
        <v>2254</v>
      </c>
      <c r="C34" s="373">
        <v>0</v>
      </c>
      <c r="D34" s="373">
        <f t="shared" si="0"/>
        <v>2254</v>
      </c>
      <c r="E34" s="377">
        <f>'- 7 -'!F34</f>
        <v>2209.5</v>
      </c>
      <c r="F34" s="377">
        <v>2177.1</v>
      </c>
      <c r="G34" s="377">
        <v>2199.2</v>
      </c>
    </row>
    <row r="35" spans="1:7" ht="13.5" customHeight="1">
      <c r="A35" s="399" t="s">
        <v>362</v>
      </c>
      <c r="B35" s="374">
        <v>18249</v>
      </c>
      <c r="C35" s="374">
        <v>0</v>
      </c>
      <c r="D35" s="374">
        <f t="shared" si="0"/>
        <v>18249</v>
      </c>
      <c r="E35" s="376">
        <f>'- 7 -'!F35</f>
        <v>17421.5</v>
      </c>
      <c r="F35" s="376">
        <v>17550.1</v>
      </c>
      <c r="G35" s="376">
        <v>17712.6</v>
      </c>
    </row>
    <row r="36" spans="1:7" ht="13.5" customHeight="1">
      <c r="A36" s="400" t="s">
        <v>363</v>
      </c>
      <c r="B36" s="373">
        <v>2159</v>
      </c>
      <c r="C36" s="373">
        <v>0</v>
      </c>
      <c r="D36" s="373">
        <f t="shared" si="0"/>
        <v>2159</v>
      </c>
      <c r="E36" s="377">
        <f>'- 7 -'!F36</f>
        <v>2059.5</v>
      </c>
      <c r="F36" s="377">
        <v>1995.2</v>
      </c>
      <c r="G36" s="377">
        <v>2024.7</v>
      </c>
    </row>
    <row r="37" spans="1:7" ht="13.5" customHeight="1">
      <c r="A37" s="399" t="s">
        <v>364</v>
      </c>
      <c r="B37" s="374">
        <v>3500</v>
      </c>
      <c r="C37" s="374">
        <v>0</v>
      </c>
      <c r="D37" s="374">
        <f t="shared" si="0"/>
        <v>3500</v>
      </c>
      <c r="E37" s="376">
        <f>'- 7 -'!F37</f>
        <v>3237</v>
      </c>
      <c r="F37" s="376">
        <v>3369.3</v>
      </c>
      <c r="G37" s="376">
        <v>3380.1</v>
      </c>
    </row>
    <row r="38" spans="1:7" ht="13.5" customHeight="1">
      <c r="A38" s="400" t="s">
        <v>365</v>
      </c>
      <c r="B38" s="373">
        <v>8789</v>
      </c>
      <c r="C38" s="373">
        <v>0</v>
      </c>
      <c r="D38" s="373">
        <f t="shared" si="0"/>
        <v>8789</v>
      </c>
      <c r="E38" s="377">
        <f>'- 7 -'!F38</f>
        <v>8567</v>
      </c>
      <c r="F38" s="377">
        <v>8444.3</v>
      </c>
      <c r="G38" s="377">
        <v>8506.7</v>
      </c>
    </row>
    <row r="39" spans="1:7" ht="13.5" customHeight="1">
      <c r="A39" s="399" t="s">
        <v>366</v>
      </c>
      <c r="B39" s="374">
        <v>1885</v>
      </c>
      <c r="C39" s="374">
        <v>0</v>
      </c>
      <c r="D39" s="374">
        <f t="shared" si="0"/>
        <v>1885</v>
      </c>
      <c r="E39" s="376">
        <f>'- 7 -'!F39</f>
        <v>1761.5</v>
      </c>
      <c r="F39" s="376">
        <v>1820</v>
      </c>
      <c r="G39" s="376">
        <v>1812.8</v>
      </c>
    </row>
    <row r="40" spans="1:7" ht="13.5" customHeight="1">
      <c r="A40" s="400" t="s">
        <v>367</v>
      </c>
      <c r="B40" s="373">
        <v>9316</v>
      </c>
      <c r="C40" s="373">
        <v>0</v>
      </c>
      <c r="D40" s="373">
        <f t="shared" si="0"/>
        <v>9316</v>
      </c>
      <c r="E40" s="377">
        <f>'- 7 -'!F40</f>
        <v>8776.98</v>
      </c>
      <c r="F40" s="377">
        <v>8937.6</v>
      </c>
      <c r="G40" s="377">
        <v>9107.3</v>
      </c>
    </row>
    <row r="41" spans="1:7" ht="13.5" customHeight="1">
      <c r="A41" s="399" t="s">
        <v>368</v>
      </c>
      <c r="B41" s="374">
        <v>4949</v>
      </c>
      <c r="C41" s="374">
        <v>0</v>
      </c>
      <c r="D41" s="374">
        <f t="shared" si="0"/>
        <v>4949</v>
      </c>
      <c r="E41" s="376">
        <f>'- 7 -'!F41</f>
        <v>4585.98</v>
      </c>
      <c r="F41" s="376">
        <v>4734.9</v>
      </c>
      <c r="G41" s="376">
        <v>4866.7</v>
      </c>
    </row>
    <row r="42" spans="1:7" ht="13.5" customHeight="1">
      <c r="A42" s="400" t="s">
        <v>369</v>
      </c>
      <c r="B42" s="373">
        <v>1925</v>
      </c>
      <c r="C42" s="373">
        <v>0</v>
      </c>
      <c r="D42" s="373">
        <f t="shared" si="0"/>
        <v>1925</v>
      </c>
      <c r="E42" s="377">
        <f>'- 7 -'!F42</f>
        <v>1825</v>
      </c>
      <c r="F42" s="377">
        <v>1792.5</v>
      </c>
      <c r="G42" s="377">
        <v>1808.3</v>
      </c>
    </row>
    <row r="43" spans="1:7" ht="13.5" customHeight="1">
      <c r="A43" s="399" t="s">
        <v>370</v>
      </c>
      <c r="B43" s="374">
        <v>1240</v>
      </c>
      <c r="C43" s="374">
        <v>0</v>
      </c>
      <c r="D43" s="374">
        <f t="shared" si="0"/>
        <v>1240</v>
      </c>
      <c r="E43" s="376">
        <f>'- 7 -'!F43</f>
        <v>1173</v>
      </c>
      <c r="F43" s="376">
        <v>1208.1</v>
      </c>
      <c r="G43" s="376">
        <v>1217.2</v>
      </c>
    </row>
    <row r="44" spans="1:7" ht="13.5" customHeight="1">
      <c r="A44" s="400" t="s">
        <v>371</v>
      </c>
      <c r="B44" s="373">
        <v>825</v>
      </c>
      <c r="C44" s="373">
        <v>0</v>
      </c>
      <c r="D44" s="373">
        <f t="shared" si="0"/>
        <v>825</v>
      </c>
      <c r="E44" s="377">
        <f>'- 7 -'!F44</f>
        <v>805.5</v>
      </c>
      <c r="F44" s="377">
        <v>782.5</v>
      </c>
      <c r="G44" s="377">
        <v>811.9</v>
      </c>
    </row>
    <row r="45" spans="1:7" ht="13.5" customHeight="1">
      <c r="A45" s="399" t="s">
        <v>372</v>
      </c>
      <c r="B45" s="374">
        <v>1513</v>
      </c>
      <c r="C45" s="374">
        <v>0</v>
      </c>
      <c r="D45" s="374">
        <f t="shared" si="0"/>
        <v>1513</v>
      </c>
      <c r="E45" s="376">
        <f>'- 7 -'!F45</f>
        <v>1434</v>
      </c>
      <c r="F45" s="376">
        <v>1443.9</v>
      </c>
      <c r="G45" s="376">
        <v>1448</v>
      </c>
    </row>
    <row r="46" spans="1:7" ht="13.5" customHeight="1">
      <c r="A46" s="400" t="s">
        <v>373</v>
      </c>
      <c r="B46" s="373">
        <v>34381</v>
      </c>
      <c r="C46" s="373">
        <v>1853</v>
      </c>
      <c r="D46" s="373">
        <f t="shared" si="0"/>
        <v>32528</v>
      </c>
      <c r="E46" s="377">
        <f>'- 7 -'!F46</f>
        <v>31343</v>
      </c>
      <c r="F46" s="377">
        <v>30693.2</v>
      </c>
      <c r="G46" s="377">
        <v>30558.8</v>
      </c>
    </row>
    <row r="47" spans="1:7" ht="13.5" customHeight="1">
      <c r="A47" s="399" t="s">
        <v>377</v>
      </c>
      <c r="B47" s="374">
        <v>0</v>
      </c>
      <c r="C47" s="374">
        <v>0</v>
      </c>
      <c r="D47" s="374">
        <f t="shared" si="0"/>
        <v>0</v>
      </c>
      <c r="E47" s="376">
        <f>'- 7 -'!F47</f>
        <v>646</v>
      </c>
      <c r="F47" s="376">
        <v>0</v>
      </c>
      <c r="G47" s="376">
        <v>0</v>
      </c>
    </row>
    <row r="48" spans="1:7" ht="4.5" customHeight="1">
      <c r="A48" s="401"/>
      <c r="B48" s="312"/>
      <c r="C48" s="312"/>
      <c r="D48" s="312"/>
      <c r="E48" s="378"/>
      <c r="F48" s="378"/>
      <c r="G48" s="378"/>
    </row>
    <row r="49" spans="1:7" ht="13.5" customHeight="1">
      <c r="A49" s="395" t="s">
        <v>374</v>
      </c>
      <c r="B49" s="375">
        <f>SUM(B11:B47)</f>
        <v>187818</v>
      </c>
      <c r="C49" s="375">
        <f>SUM(C11:C47)</f>
        <v>2211</v>
      </c>
      <c r="D49" s="375">
        <f>SUM(D11:D47)</f>
        <v>185607</v>
      </c>
      <c r="E49" s="379">
        <f>SUM(E11:E47)</f>
        <v>178205.86000000002</v>
      </c>
      <c r="F49" s="379">
        <v>173940.7</v>
      </c>
      <c r="G49" s="379">
        <v>174926.7</v>
      </c>
    </row>
    <row r="50" spans="1:7" ht="4.5" customHeight="1">
      <c r="A50" s="401" t="s">
        <v>21</v>
      </c>
      <c r="B50" s="312"/>
      <c r="C50" s="312"/>
      <c r="D50" s="312"/>
      <c r="E50" s="378"/>
      <c r="F50" s="378"/>
      <c r="G50" s="378"/>
    </row>
    <row r="51" spans="1:7" ht="13.5" customHeight="1">
      <c r="A51" s="400" t="s">
        <v>375</v>
      </c>
      <c r="B51" s="373">
        <v>151</v>
      </c>
      <c r="C51" s="373">
        <v>0</v>
      </c>
      <c r="D51" s="373">
        <f>B51-C51</f>
        <v>151</v>
      </c>
      <c r="E51" s="377">
        <f>'- 7 -'!F51</f>
        <v>142</v>
      </c>
      <c r="F51" s="377">
        <v>75.5</v>
      </c>
      <c r="G51" s="377">
        <v>75</v>
      </c>
    </row>
    <row r="52" spans="1:7" ht="13.5" customHeight="1">
      <c r="A52" s="399" t="s">
        <v>376</v>
      </c>
      <c r="B52" s="374">
        <v>285</v>
      </c>
      <c r="C52" s="374">
        <v>0</v>
      </c>
      <c r="D52" s="374">
        <f>B52-C52</f>
        <v>285</v>
      </c>
      <c r="E52" s="376">
        <f>'- 7 -'!F52</f>
        <v>239</v>
      </c>
      <c r="F52" s="376">
        <v>236</v>
      </c>
      <c r="G52" s="376">
        <v>241.5</v>
      </c>
    </row>
    <row r="53" spans="1:7" ht="49.5" customHeight="1">
      <c r="A53" s="314"/>
      <c r="B53" s="314"/>
      <c r="C53" s="314"/>
      <c r="D53" s="314"/>
      <c r="E53" s="314"/>
      <c r="F53" s="315"/>
      <c r="G53" s="315"/>
    </row>
    <row r="54" spans="1:6" ht="15" customHeight="1">
      <c r="A54" s="198" t="s">
        <v>486</v>
      </c>
      <c r="C54" s="103"/>
      <c r="D54" s="103"/>
      <c r="E54" s="103"/>
      <c r="F54" s="103"/>
    </row>
    <row r="55" spans="1:6" ht="14.25" customHeight="1">
      <c r="A55" s="198" t="s">
        <v>487</v>
      </c>
      <c r="C55" s="103"/>
      <c r="D55" s="103"/>
      <c r="E55" s="103"/>
      <c r="F55" s="103"/>
    </row>
    <row r="56" spans="1:6" ht="14.25" customHeight="1">
      <c r="A56" s="528" t="s">
        <v>488</v>
      </c>
      <c r="C56" s="103"/>
      <c r="D56" s="103"/>
      <c r="E56" s="103"/>
      <c r="F56" s="103"/>
    </row>
    <row r="57" spans="1:6" ht="14.25" customHeight="1">
      <c r="A57" s="198" t="s">
        <v>493</v>
      </c>
      <c r="C57" s="103"/>
      <c r="D57" s="103"/>
      <c r="E57" s="103"/>
      <c r="F57" s="244"/>
    </row>
    <row r="58" spans="1:6" ht="14.25" customHeight="1">
      <c r="A58" s="222"/>
      <c r="B58" s="103"/>
      <c r="C58" s="103"/>
      <c r="D58" s="103"/>
      <c r="E58" s="103"/>
      <c r="F58" s="103"/>
    </row>
    <row r="59" ht="14.25" customHeight="1"/>
    <row r="60" ht="14.25" customHeight="1"/>
  </sheetData>
  <mergeCells count="2">
    <mergeCell ref="B6:D6"/>
    <mergeCell ref="B7:D7"/>
  </mergeCells>
  <printOptions horizontalCentered="1"/>
  <pageMargins left="0.5" right="0.5" top="0.6" bottom="0" header="0.3" footer="0"/>
  <pageSetup fitToHeight="1" fitToWidth="1" horizontalDpi="300" verticalDpi="300" orientation="portrait" scale="85" r:id="rId1"/>
  <headerFooter alignWithMargins="0">
    <oddHeader>&amp;C&amp;"Times New Roman,Bold"&amp;11&amp;A</oddHead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D60"/>
  <sheetViews>
    <sheetView showGridLines="0" showZeros="0" workbookViewId="0" topLeftCell="A1">
      <selection activeCell="A1" sqref="A1"/>
    </sheetView>
  </sheetViews>
  <sheetFormatPr defaultColWidth="9.33203125" defaultRowHeight="12"/>
  <cols>
    <col min="1" max="1" width="39.83203125" style="66" customWidth="1"/>
    <col min="2" max="3" width="31.83203125" style="66" customWidth="1"/>
    <col min="4" max="4" width="30.83203125" style="66" customWidth="1"/>
    <col min="5" max="16384" width="9.33203125" style="66" customWidth="1"/>
  </cols>
  <sheetData>
    <row r="1" spans="1:4" ht="6.75" customHeight="1">
      <c r="A1" s="64"/>
      <c r="B1" s="114"/>
      <c r="C1" s="114"/>
      <c r="D1" s="114"/>
    </row>
    <row r="2" spans="1:4" ht="15.75" customHeight="1">
      <c r="A2" s="67"/>
      <c r="B2" s="372" t="s">
        <v>226</v>
      </c>
      <c r="C2" s="161"/>
      <c r="D2" s="241"/>
    </row>
    <row r="3" spans="1:4" ht="15.75" customHeight="1">
      <c r="A3" s="69"/>
      <c r="B3" s="507" t="s">
        <v>565</v>
      </c>
      <c r="C3" s="164"/>
      <c r="D3" s="179"/>
    </row>
    <row r="4" spans="2:4" ht="15.75" customHeight="1">
      <c r="B4" s="114"/>
      <c r="C4" s="114"/>
      <c r="D4" s="114"/>
    </row>
    <row r="5" spans="2:4" ht="15.75" customHeight="1">
      <c r="B5" s="114"/>
      <c r="C5" s="114"/>
      <c r="D5" s="114"/>
    </row>
    <row r="6" spans="2:4" ht="15.75" customHeight="1">
      <c r="B6" s="114"/>
      <c r="C6" s="114"/>
      <c r="D6" s="114"/>
    </row>
    <row r="7" spans="2:4" ht="15.75" customHeight="1">
      <c r="B7" s="334" t="s">
        <v>225</v>
      </c>
      <c r="C7" s="217"/>
      <c r="D7" s="114"/>
    </row>
    <row r="8" spans="1:4" ht="15.75" customHeight="1">
      <c r="A8" s="303"/>
      <c r="B8" s="463" t="s">
        <v>109</v>
      </c>
      <c r="C8" s="187"/>
      <c r="D8" s="143"/>
    </row>
    <row r="9" spans="1:3" ht="15.75" customHeight="1">
      <c r="A9" s="304" t="s">
        <v>118</v>
      </c>
      <c r="B9" s="220" t="s">
        <v>278</v>
      </c>
      <c r="C9" s="220" t="s">
        <v>279</v>
      </c>
    </row>
    <row r="10" ht="4.5" customHeight="1">
      <c r="A10" s="61"/>
    </row>
    <row r="11" spans="1:3" ht="13.5" customHeight="1">
      <c r="A11" s="399" t="s">
        <v>339</v>
      </c>
      <c r="B11" s="376">
        <v>17.468265983463375</v>
      </c>
      <c r="C11" s="376">
        <v>14.933307558476704</v>
      </c>
    </row>
    <row r="12" spans="1:3" ht="13.5" customHeight="1">
      <c r="A12" s="400" t="s">
        <v>340</v>
      </c>
      <c r="B12" s="377">
        <v>15.711525189786059</v>
      </c>
      <c r="C12" s="377">
        <v>13.283930446959971</v>
      </c>
    </row>
    <row r="13" spans="1:3" ht="13.5" customHeight="1">
      <c r="A13" s="399" t="s">
        <v>341</v>
      </c>
      <c r="B13" s="376">
        <v>18.491935483870968</v>
      </c>
      <c r="C13" s="376">
        <v>14.840406655115546</v>
      </c>
    </row>
    <row r="14" spans="1:3" ht="13.5" customHeight="1">
      <c r="A14" s="400" t="s">
        <v>378</v>
      </c>
      <c r="B14" s="377">
        <v>15.37133609063118</v>
      </c>
      <c r="C14" s="377">
        <v>12.400799314872966</v>
      </c>
    </row>
    <row r="15" spans="1:3" ht="13.5" customHeight="1">
      <c r="A15" s="399" t="s">
        <v>342</v>
      </c>
      <c r="B15" s="376">
        <v>18.51034950797421</v>
      </c>
      <c r="C15" s="376">
        <v>15.244527247321843</v>
      </c>
    </row>
    <row r="16" spans="1:3" ht="13.5" customHeight="1">
      <c r="A16" s="400" t="s">
        <v>343</v>
      </c>
      <c r="B16" s="377">
        <v>18.705430608886452</v>
      </c>
      <c r="C16" s="377">
        <v>15.395861448493028</v>
      </c>
    </row>
    <row r="17" spans="1:3" ht="13.5" customHeight="1">
      <c r="A17" s="399" t="s">
        <v>344</v>
      </c>
      <c r="B17" s="376">
        <v>16.81236289820908</v>
      </c>
      <c r="C17" s="376">
        <v>14.150423456359192</v>
      </c>
    </row>
    <row r="18" spans="1:3" ht="13.5" customHeight="1">
      <c r="A18" s="400" t="s">
        <v>345</v>
      </c>
      <c r="B18" s="377">
        <v>15.56140215120328</v>
      </c>
      <c r="C18" s="377">
        <v>13.138479618707697</v>
      </c>
    </row>
    <row r="19" spans="1:3" ht="13.5" customHeight="1">
      <c r="A19" s="399" t="s">
        <v>346</v>
      </c>
      <c r="B19" s="376">
        <v>18.80163986124251</v>
      </c>
      <c r="C19" s="376">
        <v>15.854038881380601</v>
      </c>
    </row>
    <row r="20" spans="1:3" ht="13.5" customHeight="1">
      <c r="A20" s="400" t="s">
        <v>347</v>
      </c>
      <c r="B20" s="377">
        <v>20.84555150968324</v>
      </c>
      <c r="C20" s="377">
        <v>17.85802963003835</v>
      </c>
    </row>
    <row r="21" spans="1:3" ht="13.5" customHeight="1">
      <c r="A21" s="399" t="s">
        <v>348</v>
      </c>
      <c r="B21" s="376">
        <v>18.752497858978018</v>
      </c>
      <c r="C21" s="376">
        <v>14.840807174887892</v>
      </c>
    </row>
    <row r="22" spans="1:3" ht="13.5" customHeight="1">
      <c r="A22" s="400" t="s">
        <v>349</v>
      </c>
      <c r="B22" s="377">
        <v>18.26101249178172</v>
      </c>
      <c r="C22" s="377">
        <v>14.769612881123672</v>
      </c>
    </row>
    <row r="23" spans="1:3" ht="13.5" customHeight="1">
      <c r="A23" s="399" t="s">
        <v>350</v>
      </c>
      <c r="B23" s="376">
        <v>17.483443708609272</v>
      </c>
      <c r="C23" s="376">
        <v>14.193548387096774</v>
      </c>
    </row>
    <row r="24" spans="1:3" ht="13.5" customHeight="1">
      <c r="A24" s="400" t="s">
        <v>351</v>
      </c>
      <c r="B24" s="377">
        <v>18.11089108910891</v>
      </c>
      <c r="C24" s="377">
        <v>14.853914447134786</v>
      </c>
    </row>
    <row r="25" spans="1:3" ht="13.5" customHeight="1">
      <c r="A25" s="399" t="s">
        <v>352</v>
      </c>
      <c r="B25" s="376">
        <v>19.32935393258427</v>
      </c>
      <c r="C25" s="376">
        <v>15.14431564823502</v>
      </c>
    </row>
    <row r="26" spans="1:3" ht="13.5" customHeight="1">
      <c r="A26" s="400" t="s">
        <v>353</v>
      </c>
      <c r="B26" s="377">
        <v>16.77952959421039</v>
      </c>
      <c r="C26" s="377">
        <v>13.925345150843702</v>
      </c>
    </row>
    <row r="27" spans="1:3" ht="13.5" customHeight="1">
      <c r="A27" s="399" t="s">
        <v>354</v>
      </c>
      <c r="B27" s="376">
        <v>16.55020228025009</v>
      </c>
      <c r="C27" s="376">
        <v>13.337165852256396</v>
      </c>
    </row>
    <row r="28" spans="1:3" ht="13.5" customHeight="1">
      <c r="A28" s="400" t="s">
        <v>355</v>
      </c>
      <c r="B28" s="377">
        <v>16.77379480840544</v>
      </c>
      <c r="C28" s="377">
        <v>13.903688524590164</v>
      </c>
    </row>
    <row r="29" spans="1:3" ht="13.5" customHeight="1">
      <c r="A29" s="399" t="s">
        <v>356</v>
      </c>
      <c r="B29" s="376">
        <v>18.106793554498157</v>
      </c>
      <c r="C29" s="376">
        <v>14.322000183615389</v>
      </c>
    </row>
    <row r="30" spans="1:3" ht="13.5" customHeight="1">
      <c r="A30" s="400" t="s">
        <v>357</v>
      </c>
      <c r="B30" s="377">
        <v>17.215326497571503</v>
      </c>
      <c r="C30" s="377">
        <v>14.611244703996336</v>
      </c>
    </row>
    <row r="31" spans="1:3" ht="13.5" customHeight="1">
      <c r="A31" s="399" t="s">
        <v>358</v>
      </c>
      <c r="B31" s="376">
        <v>17.890713937225566</v>
      </c>
      <c r="C31" s="376">
        <v>14.718629698516374</v>
      </c>
    </row>
    <row r="32" spans="1:3" ht="13.5" customHeight="1">
      <c r="A32" s="400" t="s">
        <v>359</v>
      </c>
      <c r="B32" s="377">
        <v>16.855783308931187</v>
      </c>
      <c r="C32" s="377">
        <v>14.37714642522635</v>
      </c>
    </row>
    <row r="33" spans="1:3" ht="13.5" customHeight="1">
      <c r="A33" s="399" t="s">
        <v>360</v>
      </c>
      <c r="B33" s="376">
        <v>15.098475222363405</v>
      </c>
      <c r="C33" s="376">
        <v>13.027628549501152</v>
      </c>
    </row>
    <row r="34" spans="1:3" ht="13.5" customHeight="1">
      <c r="A34" s="400" t="s">
        <v>361</v>
      </c>
      <c r="B34" s="377">
        <v>18.183995375340658</v>
      </c>
      <c r="C34" s="377">
        <v>15.119063911317916</v>
      </c>
    </row>
    <row r="35" spans="1:3" ht="13.5" customHeight="1">
      <c r="A35" s="399" t="s">
        <v>362</v>
      </c>
      <c r="B35" s="376">
        <v>18.63323553522889</v>
      </c>
      <c r="C35" s="376">
        <v>14.945610212240275</v>
      </c>
    </row>
    <row r="36" spans="1:3" ht="13.5" customHeight="1">
      <c r="A36" s="400" t="s">
        <v>363</v>
      </c>
      <c r="B36" s="377">
        <v>17.29370158302459</v>
      </c>
      <c r="C36" s="377">
        <v>14.507607776838546</v>
      </c>
    </row>
    <row r="37" spans="1:3" ht="13.5" customHeight="1">
      <c r="A37" s="399" t="s">
        <v>364</v>
      </c>
      <c r="B37" s="376">
        <v>18.814298169136876</v>
      </c>
      <c r="C37" s="376">
        <v>15.4253037884203</v>
      </c>
    </row>
    <row r="38" spans="1:3" ht="13.5" customHeight="1">
      <c r="A38" s="400" t="s">
        <v>365</v>
      </c>
      <c r="B38" s="377">
        <v>18.62854394823704</v>
      </c>
      <c r="C38" s="377">
        <v>15.366816143497758</v>
      </c>
    </row>
    <row r="39" spans="1:3" ht="13.5" customHeight="1">
      <c r="A39" s="399" t="s">
        <v>366</v>
      </c>
      <c r="B39" s="376">
        <v>16.47647554017398</v>
      </c>
      <c r="C39" s="376">
        <v>14.078484654731458</v>
      </c>
    </row>
    <row r="40" spans="1:3" ht="13.5" customHeight="1">
      <c r="A40" s="400" t="s">
        <v>367</v>
      </c>
      <c r="B40" s="377">
        <v>17.942938600115692</v>
      </c>
      <c r="C40" s="377">
        <v>14.662022652099825</v>
      </c>
    </row>
    <row r="41" spans="1:3" ht="13.5" customHeight="1">
      <c r="A41" s="399" t="s">
        <v>368</v>
      </c>
      <c r="B41" s="376">
        <v>17.931904855514055</v>
      </c>
      <c r="C41" s="376">
        <v>14.302136285669732</v>
      </c>
    </row>
    <row r="42" spans="1:3" ht="13.5" customHeight="1">
      <c r="A42" s="400" t="s">
        <v>369</v>
      </c>
      <c r="B42" s="377">
        <v>17.66527925660633</v>
      </c>
      <c r="C42" s="377">
        <v>15.080152040984961</v>
      </c>
    </row>
    <row r="43" spans="1:3" ht="13.5" customHeight="1">
      <c r="A43" s="399" t="s">
        <v>370</v>
      </c>
      <c r="B43" s="376">
        <v>15.770368378596398</v>
      </c>
      <c r="C43" s="376">
        <v>13.62685873605948</v>
      </c>
    </row>
    <row r="44" spans="1:3" ht="13.5" customHeight="1">
      <c r="A44" s="400" t="s">
        <v>371</v>
      </c>
      <c r="B44" s="377">
        <v>17.00802364864865</v>
      </c>
      <c r="C44" s="377">
        <v>14.36084863612052</v>
      </c>
    </row>
    <row r="45" spans="1:3" ht="13.5" customHeight="1">
      <c r="A45" s="399" t="s">
        <v>372</v>
      </c>
      <c r="B45" s="376">
        <v>19.489210598197214</v>
      </c>
      <c r="C45" s="376">
        <v>16.332574031890662</v>
      </c>
    </row>
    <row r="46" spans="1:3" ht="13.5" customHeight="1">
      <c r="A46" s="400" t="s">
        <v>373</v>
      </c>
      <c r="B46" s="377">
        <v>18.44577622786909</v>
      </c>
      <c r="C46" s="377">
        <v>14.288384390955505</v>
      </c>
    </row>
    <row r="47" spans="1:3" ht="13.5" customHeight="1">
      <c r="A47" s="399" t="s">
        <v>377</v>
      </c>
      <c r="B47" s="376">
        <v>20.443037974683545</v>
      </c>
      <c r="C47" s="376">
        <v>18.63819965377957</v>
      </c>
    </row>
    <row r="48" spans="1:3" ht="4.5" customHeight="1">
      <c r="A48" s="401"/>
      <c r="B48" s="378"/>
      <c r="C48" s="378"/>
    </row>
    <row r="49" spans="1:4" ht="13.5" customHeight="1">
      <c r="A49" s="395" t="s">
        <v>374</v>
      </c>
      <c r="B49" s="379">
        <v>18.044562907555495</v>
      </c>
      <c r="C49" s="379">
        <v>14.60369561326621</v>
      </c>
      <c r="D49" s="61"/>
    </row>
    <row r="50" spans="1:3" ht="4.5" customHeight="1">
      <c r="A50" s="401" t="s">
        <v>21</v>
      </c>
      <c r="B50" s="378"/>
      <c r="C50" s="378"/>
    </row>
    <row r="51" spans="1:3" ht="13.5" customHeight="1">
      <c r="A51" s="400" t="s">
        <v>375</v>
      </c>
      <c r="B51" s="377">
        <v>12.622222222222222</v>
      </c>
      <c r="C51" s="377">
        <v>11.591836734693878</v>
      </c>
    </row>
    <row r="52" spans="1:3" ht="13.5" customHeight="1">
      <c r="A52" s="399" t="s">
        <v>376</v>
      </c>
      <c r="B52" s="376">
        <v>12.539349422875132</v>
      </c>
      <c r="C52" s="376">
        <v>10.218041898247114</v>
      </c>
    </row>
    <row r="53" spans="1:4" ht="49.5" customHeight="1">
      <c r="A53" s="314"/>
      <c r="B53" s="314"/>
      <c r="C53" s="314"/>
      <c r="D53" s="314"/>
    </row>
    <row r="54" spans="1:4" ht="15" customHeight="1">
      <c r="A54" s="97" t="s">
        <v>494</v>
      </c>
      <c r="B54" s="98"/>
      <c r="C54" s="97"/>
      <c r="D54" s="97"/>
    </row>
    <row r="55" spans="1:4" ht="14.25" customHeight="1">
      <c r="A55" s="537" t="s">
        <v>495</v>
      </c>
      <c r="B55" s="98"/>
      <c r="C55" s="97"/>
      <c r="D55" s="97"/>
    </row>
    <row r="56" spans="1:4" ht="14.25" customHeight="1">
      <c r="A56" s="97" t="s">
        <v>549</v>
      </c>
      <c r="C56" s="97"/>
      <c r="D56" s="97"/>
    </row>
    <row r="57" spans="1:4" ht="14.25" customHeight="1">
      <c r="A57" s="537" t="s">
        <v>496</v>
      </c>
      <c r="C57" s="97"/>
      <c r="D57" s="97"/>
    </row>
    <row r="58" spans="1:4" ht="14.25" customHeight="1">
      <c r="A58" s="537" t="s">
        <v>558</v>
      </c>
      <c r="B58" s="98"/>
      <c r="C58" s="97"/>
      <c r="D58" s="97"/>
    </row>
    <row r="59" spans="1:4" ht="14.25" customHeight="1">
      <c r="A59" s="537" t="s">
        <v>559</v>
      </c>
      <c r="B59" s="98"/>
      <c r="C59" s="97"/>
      <c r="D59" s="97"/>
    </row>
    <row r="60" ht="14.25" customHeight="1">
      <c r="A60" s="221"/>
    </row>
  </sheetData>
  <printOptions horizontalCentered="1"/>
  <pageMargins left="0.5" right="0.5" top="0.6" bottom="0" header="0.3" footer="0"/>
  <pageSetup fitToHeight="1" fitToWidth="1" horizontalDpi="300" verticalDpi="300" orientation="portrait" scale="85" r:id="rId1"/>
  <headerFooter alignWithMargins="0">
    <oddHeader>&amp;C&amp;"Times New Roman,Bold"&amp;11&amp;A</oddHeader>
  </headerFooter>
</worksheet>
</file>

<file path=xl/worksheets/sheet8.xml><?xml version="1.0" encoding="utf-8"?>
<worksheet xmlns="http://schemas.openxmlformats.org/spreadsheetml/2006/main" xmlns:r="http://schemas.openxmlformats.org/officeDocument/2006/relationships">
  <sheetPr codeName="Sheet7">
    <pageSetUpPr fitToPage="1"/>
  </sheetPr>
  <dimension ref="A4:K35"/>
  <sheetViews>
    <sheetView showGridLines="0" showZeros="0" workbookViewId="0" topLeftCell="A1">
      <selection activeCell="A1" sqref="A1"/>
    </sheetView>
  </sheetViews>
  <sheetFormatPr defaultColWidth="15.83203125" defaultRowHeight="12"/>
  <cols>
    <col min="1" max="1" width="5.83203125" style="66" customWidth="1"/>
    <col min="2" max="2" width="45.83203125" style="66" customWidth="1"/>
    <col min="3" max="7" width="17.83203125" style="66" customWidth="1"/>
    <col min="8" max="8" width="15.83203125" style="66" customWidth="1"/>
    <col min="9" max="9" width="2.83203125" style="66" customWidth="1"/>
    <col min="10" max="10" width="17.83203125" style="66" customWidth="1"/>
    <col min="11" max="11" width="14.83203125" style="66" customWidth="1"/>
    <col min="12" max="16384" width="15.83203125" style="66" customWidth="1"/>
  </cols>
  <sheetData>
    <row r="4" spans="1:10" ht="12.75">
      <c r="A4" s="137"/>
      <c r="B4" s="137"/>
      <c r="C4" s="524" t="s">
        <v>564</v>
      </c>
      <c r="D4" s="524"/>
      <c r="E4" s="524"/>
      <c r="F4" s="524"/>
      <c r="G4" s="524"/>
      <c r="H4" s="524"/>
      <c r="I4" s="524"/>
      <c r="J4" s="137"/>
    </row>
    <row r="6" ht="12.75">
      <c r="B6"/>
    </row>
    <row r="7" spans="3:10" ht="12.75">
      <c r="C7" s="114"/>
      <c r="D7" s="114"/>
      <c r="E7" s="114"/>
      <c r="F7" s="114"/>
      <c r="G7" s="114"/>
      <c r="H7" s="114"/>
      <c r="I7" s="114"/>
      <c r="J7" s="114"/>
    </row>
    <row r="8" spans="3:10" ht="12.75">
      <c r="C8" s="114"/>
      <c r="D8" s="114"/>
      <c r="E8" s="114"/>
      <c r="F8" s="114"/>
      <c r="G8" s="114"/>
      <c r="H8" s="114"/>
      <c r="I8" s="114"/>
      <c r="J8" s="114"/>
    </row>
    <row r="9" spans="3:10" ht="15.75">
      <c r="C9" s="252" t="s">
        <v>201</v>
      </c>
      <c r="D9" s="123"/>
      <c r="E9" s="123"/>
      <c r="F9" s="123"/>
      <c r="G9" s="123"/>
      <c r="H9" s="123"/>
      <c r="I9" s="123"/>
      <c r="J9" s="114"/>
    </row>
    <row r="10" spans="3:10" ht="15.75">
      <c r="C10" s="252"/>
      <c r="D10" s="123"/>
      <c r="E10" s="123"/>
      <c r="F10" s="123"/>
      <c r="G10" s="123"/>
      <c r="H10" s="123"/>
      <c r="I10" s="114"/>
      <c r="J10" s="114"/>
    </row>
    <row r="11" spans="3:10" ht="12.75">
      <c r="C11" s="114"/>
      <c r="D11" s="114"/>
      <c r="E11" s="114"/>
      <c r="F11" s="114"/>
      <c r="G11" s="114"/>
      <c r="H11" s="114"/>
      <c r="I11" s="114"/>
      <c r="J11" s="114"/>
    </row>
    <row r="12" spans="3:10" ht="12.75">
      <c r="C12" s="114"/>
      <c r="D12" s="114"/>
      <c r="E12" s="114"/>
      <c r="F12" s="114"/>
      <c r="G12" s="114"/>
      <c r="H12" s="114"/>
      <c r="I12" s="114"/>
      <c r="J12" s="114"/>
    </row>
    <row r="13" spans="3:10" ht="12.75">
      <c r="C13" s="151" t="s">
        <v>202</v>
      </c>
      <c r="D13" s="152"/>
      <c r="E13" s="152"/>
      <c r="F13" s="152"/>
      <c r="G13" s="152"/>
      <c r="H13" s="152"/>
      <c r="I13" s="155"/>
      <c r="J13" s="114"/>
    </row>
    <row r="14" spans="3:10" ht="12.75">
      <c r="C14" s="114"/>
      <c r="D14" s="114"/>
      <c r="E14" s="114"/>
      <c r="F14" s="114"/>
      <c r="G14" s="114"/>
      <c r="H14" s="114"/>
      <c r="I14" s="114"/>
      <c r="J14" s="114"/>
    </row>
    <row r="15" spans="1:10" ht="12.75">
      <c r="A15" s="542"/>
      <c r="B15" s="543"/>
      <c r="C15" s="115"/>
      <c r="D15" s="115" t="s">
        <v>203</v>
      </c>
      <c r="E15" s="236"/>
      <c r="F15" s="115" t="s">
        <v>204</v>
      </c>
      <c r="G15" s="115" t="s">
        <v>180</v>
      </c>
      <c r="H15" s="237"/>
      <c r="I15" s="167"/>
      <c r="J15" s="167"/>
    </row>
    <row r="16" spans="1:10" ht="12.75">
      <c r="A16" s="591" t="s">
        <v>215</v>
      </c>
      <c r="B16" s="592"/>
      <c r="C16" s="119" t="s">
        <v>205</v>
      </c>
      <c r="D16" s="119" t="s">
        <v>206</v>
      </c>
      <c r="E16" s="55" t="s">
        <v>190</v>
      </c>
      <c r="F16" s="119" t="s">
        <v>207</v>
      </c>
      <c r="G16" s="119" t="s">
        <v>190</v>
      </c>
      <c r="H16" s="54" t="s">
        <v>131</v>
      </c>
      <c r="I16" s="177"/>
      <c r="J16" s="119" t="s">
        <v>208</v>
      </c>
    </row>
    <row r="18" spans="1:10" ht="12.75">
      <c r="A18" s="569">
        <v>100</v>
      </c>
      <c r="B18" s="61" t="s">
        <v>80</v>
      </c>
      <c r="C18" s="404">
        <f>'- 12 -'!B22</f>
        <v>720271693</v>
      </c>
      <c r="D18" s="405">
        <f>'- 12 -'!B23</f>
        <v>47666593</v>
      </c>
      <c r="E18" s="405">
        <f>'- 12 -'!B40</f>
        <v>18953643</v>
      </c>
      <c r="F18" s="405">
        <f>'- 12 -'!B47</f>
        <v>55355107</v>
      </c>
      <c r="G18" s="234"/>
      <c r="H18" s="238"/>
      <c r="J18" s="404">
        <f>SUM(C18:F18)</f>
        <v>842247036</v>
      </c>
    </row>
    <row r="19" spans="1:10" ht="24" customHeight="1">
      <c r="A19" s="569">
        <v>200</v>
      </c>
      <c r="B19" s="61" t="s">
        <v>81</v>
      </c>
      <c r="C19" s="404">
        <f>'- 12 -'!D22</f>
        <v>187414753</v>
      </c>
      <c r="D19" s="405">
        <f>'- 12 -'!D23</f>
        <v>17912216</v>
      </c>
      <c r="E19" s="405">
        <f>'- 12 -'!D40</f>
        <v>8092056</v>
      </c>
      <c r="F19" s="405">
        <f>'- 12 -'!D47</f>
        <v>3931498</v>
      </c>
      <c r="G19" s="234"/>
      <c r="H19" s="238"/>
      <c r="J19" s="404">
        <f>SUM(C19:F19)</f>
        <v>217350523</v>
      </c>
    </row>
    <row r="20" spans="1:10" ht="24" customHeight="1">
      <c r="A20" s="569">
        <v>300</v>
      </c>
      <c r="B20" s="61" t="s">
        <v>317</v>
      </c>
      <c r="C20" s="404">
        <f>'- 12 -'!F22</f>
        <v>3533842</v>
      </c>
      <c r="D20" s="405">
        <f>'- 12 -'!F23</f>
        <v>206462</v>
      </c>
      <c r="E20" s="405">
        <f>'- 12 -'!F40</f>
        <v>405803</v>
      </c>
      <c r="F20" s="405">
        <f>'- 12 -'!F47</f>
        <v>227915</v>
      </c>
      <c r="G20" s="234"/>
      <c r="H20" s="538">
        <f>'- 12 -'!F49</f>
        <v>35360</v>
      </c>
      <c r="I20" s="539" t="s">
        <v>250</v>
      </c>
      <c r="J20" s="404">
        <f>SUM(C20:F20,H20)</f>
        <v>4409382</v>
      </c>
    </row>
    <row r="21" spans="1:10" ht="24" customHeight="1">
      <c r="A21" s="569">
        <v>400</v>
      </c>
      <c r="B21" s="61" t="s">
        <v>209</v>
      </c>
      <c r="C21" s="404">
        <f>'- 12 -'!H22</f>
        <v>8091666</v>
      </c>
      <c r="D21" s="405">
        <f>'- 12 -'!H23</f>
        <v>665420.36</v>
      </c>
      <c r="E21" s="405">
        <f>'- 12 -'!H40</f>
        <v>991344</v>
      </c>
      <c r="F21" s="405">
        <f>'- 12 -'!H47</f>
        <v>584441</v>
      </c>
      <c r="G21" s="234"/>
      <c r="H21" s="238"/>
      <c r="J21" s="404">
        <f>SUM(C21:F21)</f>
        <v>10332871.36</v>
      </c>
    </row>
    <row r="22" spans="1:10" ht="24" customHeight="1">
      <c r="A22" s="569">
        <v>500</v>
      </c>
      <c r="B22" s="61" t="s">
        <v>241</v>
      </c>
      <c r="C22" s="404">
        <f>'- 12 -'!J22</f>
        <v>32004159</v>
      </c>
      <c r="D22" s="405">
        <f>'- 12 -'!J23</f>
        <v>3780502</v>
      </c>
      <c r="E22" s="405">
        <f>'- 12 -'!J40</f>
        <v>11978047</v>
      </c>
      <c r="F22" s="405">
        <f>'- 12 -'!J47</f>
        <v>2450939</v>
      </c>
      <c r="G22" s="234"/>
      <c r="H22" s="538">
        <f>'- 12 -'!J49</f>
        <v>-35360</v>
      </c>
      <c r="I22" s="539" t="s">
        <v>250</v>
      </c>
      <c r="J22" s="404">
        <f>SUM(C22:F22,H22)</f>
        <v>50178287</v>
      </c>
    </row>
    <row r="23" spans="1:11" ht="12" customHeight="1">
      <c r="A23" s="569"/>
      <c r="B23" s="61"/>
      <c r="C23" s="149"/>
      <c r="D23" s="235"/>
      <c r="E23" s="235"/>
      <c r="F23" s="235"/>
      <c r="G23" s="234"/>
      <c r="H23" s="238"/>
      <c r="J23" s="404"/>
      <c r="K23" s="589" t="s">
        <v>251</v>
      </c>
    </row>
    <row r="24" spans="1:11" ht="24" customHeight="1">
      <c r="A24" s="570">
        <v>600</v>
      </c>
      <c r="B24" s="239" t="s">
        <v>227</v>
      </c>
      <c r="C24" s="404">
        <f>'- 13 -'!B22</f>
        <v>53595341</v>
      </c>
      <c r="D24" s="405">
        <f>'- 13 -'!B23</f>
        <v>4410183</v>
      </c>
      <c r="E24" s="405">
        <f>'- 13 -'!B40</f>
        <v>9626018</v>
      </c>
      <c r="F24" s="405">
        <f>'- 13 -'!B47</f>
        <v>6783432</v>
      </c>
      <c r="G24" s="234"/>
      <c r="H24" s="238"/>
      <c r="J24" s="404">
        <f>SUM(C24:F24)</f>
        <v>74414974</v>
      </c>
      <c r="K24" s="590"/>
    </row>
    <row r="25" spans="1:11" ht="24" customHeight="1">
      <c r="A25" s="569">
        <v>700</v>
      </c>
      <c r="B25" s="61" t="s">
        <v>210</v>
      </c>
      <c r="C25" s="404">
        <f>'- 13 -'!D22</f>
        <v>26892690</v>
      </c>
      <c r="D25" s="405">
        <f>'- 13 -'!D23</f>
        <v>3654213</v>
      </c>
      <c r="E25" s="405">
        <f>'- 13 -'!D40</f>
        <v>16201234</v>
      </c>
      <c r="F25" s="405">
        <f>'- 13 -'!D47</f>
        <v>11361162</v>
      </c>
      <c r="G25" s="234"/>
      <c r="H25" s="238"/>
      <c r="J25" s="404">
        <f>SUM(C25:F25)</f>
        <v>58109299</v>
      </c>
      <c r="K25" s="296"/>
    </row>
    <row r="26" spans="1:10" ht="24" customHeight="1">
      <c r="A26" s="569">
        <v>800</v>
      </c>
      <c r="B26" s="61" t="s">
        <v>211</v>
      </c>
      <c r="C26" s="404">
        <f>'- 13 -'!F22</f>
        <v>75567425</v>
      </c>
      <c r="D26" s="405">
        <f>'- 13 -'!F23</f>
        <v>11327024</v>
      </c>
      <c r="E26" s="405">
        <f>'- 13 -'!F40</f>
        <v>76087358</v>
      </c>
      <c r="F26" s="405">
        <f>'- 13 -'!F47</f>
        <v>15298872</v>
      </c>
      <c r="G26" s="234"/>
      <c r="H26" s="212"/>
      <c r="J26" s="404">
        <f>SUM(C26:F26)</f>
        <v>178280679</v>
      </c>
    </row>
    <row r="27" spans="1:10" ht="24" customHeight="1">
      <c r="A27" s="569">
        <v>900</v>
      </c>
      <c r="B27" s="61" t="s">
        <v>86</v>
      </c>
      <c r="C27" s="149"/>
      <c r="D27" s="235"/>
      <c r="E27" s="235"/>
      <c r="F27" s="235"/>
      <c r="G27" s="405">
        <v>2545815</v>
      </c>
      <c r="H27" s="410">
        <v>23440349</v>
      </c>
      <c r="I27" s="291" t="s">
        <v>500</v>
      </c>
      <c r="J27" s="404">
        <f>SUM(G27:H27)</f>
        <v>25986164</v>
      </c>
    </row>
    <row r="28" spans="1:10" ht="12.75">
      <c r="A28" s="569"/>
      <c r="B28" s="61"/>
      <c r="C28" s="149"/>
      <c r="D28" s="235"/>
      <c r="E28" s="235"/>
      <c r="F28" s="235"/>
      <c r="G28" s="235"/>
      <c r="H28" s="240"/>
      <c r="J28" s="149"/>
    </row>
    <row r="29" spans="2:10" ht="12.75">
      <c r="B29" s="61"/>
      <c r="C29" s="122"/>
      <c r="D29" s="122"/>
      <c r="E29" s="122"/>
      <c r="F29" s="122"/>
      <c r="G29" s="122"/>
      <c r="H29" s="122"/>
      <c r="J29" s="122"/>
    </row>
    <row r="30" spans="1:11" ht="12.75">
      <c r="A30" s="544"/>
      <c r="B30" s="545" t="s">
        <v>208</v>
      </c>
      <c r="C30" s="406">
        <f>SUM(C18:C27)</f>
        <v>1107371569</v>
      </c>
      <c r="D30" s="407">
        <f>SUM(D18:D27)</f>
        <v>89622613.36</v>
      </c>
      <c r="E30" s="407">
        <f>SUM(E18:E27)</f>
        <v>142335503</v>
      </c>
      <c r="F30" s="407">
        <f>SUM(F18:F27)</f>
        <v>95993366</v>
      </c>
      <c r="G30" s="407">
        <f>G27</f>
        <v>2545815</v>
      </c>
      <c r="H30" s="408">
        <f>SUM(H18:H27)</f>
        <v>23440349</v>
      </c>
      <c r="I30" s="409"/>
      <c r="J30" s="406">
        <f>SUM(J18:J27)</f>
        <v>1461309215.36</v>
      </c>
      <c r="K30" s="66">
        <f>J30-'- 3 -'!D49</f>
        <v>0</v>
      </c>
    </row>
    <row r="31" spans="3:8" ht="12.75">
      <c r="C31" s="122"/>
      <c r="D31" s="122"/>
      <c r="E31" s="122"/>
      <c r="F31" s="122"/>
      <c r="G31" s="122"/>
      <c r="H31" s="122"/>
    </row>
    <row r="32" ht="60" customHeight="1"/>
    <row r="33" spans="1:3" ht="15">
      <c r="A33" s="540" t="s">
        <v>250</v>
      </c>
      <c r="B33" s="541" t="s">
        <v>499</v>
      </c>
      <c r="C33" s="61"/>
    </row>
    <row r="34" spans="1:10" ht="15">
      <c r="A34" s="540" t="s">
        <v>500</v>
      </c>
      <c r="B34" s="541" t="s">
        <v>501</v>
      </c>
      <c r="C34" s="122"/>
      <c r="J34" s="122"/>
    </row>
    <row r="35" spans="2:3" ht="12.75">
      <c r="B35" s="3"/>
      <c r="C35" s="122"/>
    </row>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sheetData>
  <mergeCells count="2">
    <mergeCell ref="K23:K24"/>
    <mergeCell ref="A16:B16"/>
  </mergeCells>
  <printOptions/>
  <pageMargins left="0.4" right="0" top="0.3" bottom="0.3" header="0" footer="0"/>
  <pageSetup fitToHeight="1" fitToWidth="1" horizontalDpi="300" verticalDpi="300" orientation="landscape" scale="85"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2:L53"/>
  <sheetViews>
    <sheetView showGridLines="0" showZeros="0" workbookViewId="0" topLeftCell="A1">
      <selection activeCell="A1" sqref="A1"/>
    </sheetView>
  </sheetViews>
  <sheetFormatPr defaultColWidth="15.83203125" defaultRowHeight="12"/>
  <cols>
    <col min="1" max="1" width="52.83203125" style="66" customWidth="1"/>
    <col min="2" max="2" width="15.83203125" style="66" customWidth="1"/>
    <col min="3" max="3" width="8.83203125" style="66" customWidth="1"/>
    <col min="4" max="4" width="15.83203125" style="66" customWidth="1"/>
    <col min="5" max="5" width="8.83203125" style="66" customWidth="1"/>
    <col min="6" max="6" width="15.83203125" style="66" customWidth="1"/>
    <col min="7" max="7" width="8.83203125" style="66" customWidth="1"/>
    <col min="8" max="8" width="15.83203125" style="66" customWidth="1"/>
    <col min="9" max="9" width="8.83203125" style="66" customWidth="1"/>
    <col min="10" max="10" width="15.83203125" style="66" customWidth="1"/>
    <col min="11" max="11" width="8.83203125" style="66" customWidth="1"/>
    <col min="12" max="12" width="10.83203125" style="66" customWidth="1"/>
    <col min="13" max="16384" width="15.83203125" style="66" customWidth="1"/>
  </cols>
  <sheetData>
    <row r="2" spans="1:11" ht="12.75">
      <c r="A2" s="137"/>
      <c r="B2" s="137"/>
      <c r="C2" s="137"/>
      <c r="D2" s="100" t="s">
        <v>564</v>
      </c>
      <c r="E2" s="100"/>
      <c r="F2" s="100"/>
      <c r="G2" s="100"/>
      <c r="H2" s="83"/>
      <c r="I2" s="83"/>
      <c r="J2" s="231"/>
      <c r="K2" s="84" t="s">
        <v>25</v>
      </c>
    </row>
    <row r="3" spans="10:11" ht="12.75">
      <c r="J3" s="136"/>
      <c r="K3" s="136"/>
    </row>
    <row r="4" spans="2:11" ht="15.75">
      <c r="B4" s="253" t="s">
        <v>213</v>
      </c>
      <c r="C4" s="136"/>
      <c r="D4" s="136"/>
      <c r="E4" s="136"/>
      <c r="F4" s="136"/>
      <c r="G4" s="136"/>
      <c r="H4" s="136"/>
      <c r="I4" s="136"/>
      <c r="J4" s="136"/>
      <c r="K4" s="136"/>
    </row>
    <row r="5" spans="2:11" ht="15.75">
      <c r="B5" s="253" t="s">
        <v>214</v>
      </c>
      <c r="C5" s="136"/>
      <c r="D5" s="136"/>
      <c r="E5" s="136"/>
      <c r="F5" s="136"/>
      <c r="G5" s="136"/>
      <c r="H5" s="136"/>
      <c r="I5" s="136"/>
      <c r="J5" s="136"/>
      <c r="K5" s="136"/>
    </row>
    <row r="7" spans="2:11" ht="12.75">
      <c r="B7" s="99" t="s">
        <v>215</v>
      </c>
      <c r="C7" s="83"/>
      <c r="D7" s="83"/>
      <c r="E7" s="83"/>
      <c r="F7" s="83"/>
      <c r="G7" s="83"/>
      <c r="H7" s="83"/>
      <c r="I7" s="83"/>
      <c r="J7" s="83"/>
      <c r="K7" s="106"/>
    </row>
    <row r="8" ht="9" customHeight="1"/>
    <row r="9" spans="1:11" ht="12.75">
      <c r="A9" s="114"/>
      <c r="B9" s="498" t="s">
        <v>96</v>
      </c>
      <c r="C9" s="499"/>
      <c r="D9" s="497"/>
      <c r="E9" s="499"/>
      <c r="F9" s="289" t="s">
        <v>296</v>
      </c>
      <c r="G9" s="499"/>
      <c r="H9" s="289" t="s">
        <v>91</v>
      </c>
      <c r="I9" s="499"/>
      <c r="J9" s="289" t="s">
        <v>238</v>
      </c>
      <c r="K9" s="499"/>
    </row>
    <row r="10" spans="1:11" ht="12.75">
      <c r="A10" s="114"/>
      <c r="B10" s="500" t="s">
        <v>216</v>
      </c>
      <c r="C10" s="501"/>
      <c r="D10" s="502" t="s">
        <v>81</v>
      </c>
      <c r="E10" s="501"/>
      <c r="F10" s="502" t="s">
        <v>401</v>
      </c>
      <c r="G10" s="501"/>
      <c r="H10" s="502" t="s">
        <v>115</v>
      </c>
      <c r="I10" s="501"/>
      <c r="J10" s="502" t="s">
        <v>56</v>
      </c>
      <c r="K10" s="501"/>
    </row>
    <row r="11" spans="1:11" ht="12.75">
      <c r="A11" s="440" t="s">
        <v>202</v>
      </c>
      <c r="B11" s="233" t="s">
        <v>119</v>
      </c>
      <c r="C11" s="233" t="s">
        <v>120</v>
      </c>
      <c r="D11" s="233" t="s">
        <v>119</v>
      </c>
      <c r="E11" s="233" t="s">
        <v>120</v>
      </c>
      <c r="F11" s="233" t="s">
        <v>119</v>
      </c>
      <c r="G11" s="233" t="s">
        <v>120</v>
      </c>
      <c r="H11" s="233" t="s">
        <v>119</v>
      </c>
      <c r="I11" s="233" t="s">
        <v>120</v>
      </c>
      <c r="J11" s="233" t="s">
        <v>119</v>
      </c>
      <c r="K11" s="214" t="s">
        <v>120</v>
      </c>
    </row>
    <row r="12" spans="1:11" ht="4.5" customHeight="1">
      <c r="A12" s="504"/>
      <c r="B12" s="114"/>
      <c r="C12" s="114"/>
      <c r="D12" s="114"/>
      <c r="E12" s="114"/>
      <c r="F12" s="114"/>
      <c r="G12" s="114"/>
      <c r="H12" s="114"/>
      <c r="I12" s="114"/>
      <c r="J12" s="114"/>
      <c r="K12" s="114"/>
    </row>
    <row r="13" spans="1:11" ht="12.75">
      <c r="A13" s="516" t="s">
        <v>205</v>
      </c>
      <c r="B13" s="519"/>
      <c r="C13" s="520"/>
      <c r="D13" s="519"/>
      <c r="E13" s="520"/>
      <c r="F13" s="519"/>
      <c r="G13" s="520"/>
      <c r="H13" s="519"/>
      <c r="I13" s="520"/>
      <c r="J13" s="519"/>
      <c r="K13" s="520"/>
    </row>
    <row r="14" spans="1:11" ht="12.75">
      <c r="A14" s="441" t="s">
        <v>429</v>
      </c>
      <c r="B14" s="411"/>
      <c r="C14" s="254"/>
      <c r="D14" s="411"/>
      <c r="E14" s="254"/>
      <c r="F14" s="411"/>
      <c r="G14" s="254"/>
      <c r="H14" s="411"/>
      <c r="I14" s="254"/>
      <c r="J14" s="411">
        <v>3033780</v>
      </c>
      <c r="K14" s="254"/>
    </row>
    <row r="15" spans="1:11" ht="12.75">
      <c r="A15" s="441" t="s">
        <v>430</v>
      </c>
      <c r="B15" s="411">
        <v>58301347</v>
      </c>
      <c r="C15" s="254">
        <f>B15/'- 13 -'!$J$53</f>
        <v>0.03989665321150883</v>
      </c>
      <c r="D15" s="411">
        <v>5711662</v>
      </c>
      <c r="E15" s="254">
        <f>D15/'- 13 -'!$J$53</f>
        <v>0.003908592336217429</v>
      </c>
      <c r="F15" s="411">
        <v>136104</v>
      </c>
      <c r="G15" s="254">
        <f>F15/'- 13 -'!$J$53</f>
        <v>9.313839847815519E-05</v>
      </c>
      <c r="H15" s="411">
        <v>491756</v>
      </c>
      <c r="I15" s="254">
        <f>H15/'- 13 -'!$J$53</f>
        <v>0.00033651741522676545</v>
      </c>
      <c r="J15" s="411">
        <v>14584090</v>
      </c>
      <c r="K15" s="254">
        <f>J15/'- 13 -'!$J$53</f>
        <v>0.009980153308214883</v>
      </c>
    </row>
    <row r="16" spans="1:11" ht="12.75">
      <c r="A16" s="441" t="s">
        <v>431</v>
      </c>
      <c r="B16" s="411">
        <v>608639430</v>
      </c>
      <c r="C16" s="254">
        <f>B16/'- 13 -'!$J$53</f>
        <v>0.4165028343094784</v>
      </c>
      <c r="D16" s="411">
        <v>73653495</v>
      </c>
      <c r="E16" s="254">
        <f>D16/'- 13 -'!$J$53</f>
        <v>0.05040240232923949</v>
      </c>
      <c r="F16" s="411">
        <v>2932733</v>
      </c>
      <c r="G16" s="254">
        <f>F16/'- 13 -'!$J$53</f>
        <v>0.002006921580438749</v>
      </c>
      <c r="H16" s="411">
        <v>5219910</v>
      </c>
      <c r="I16" s="254">
        <f>H16/'- 13 -'!$J$53</f>
        <v>0.0035720776582621166</v>
      </c>
      <c r="J16" s="411"/>
      <c r="K16" s="254">
        <f>J16/'- 13 -'!$J$53</f>
        <v>0</v>
      </c>
    </row>
    <row r="17" spans="1:11" ht="12.75">
      <c r="A17" s="441" t="s">
        <v>432</v>
      </c>
      <c r="B17" s="411">
        <v>17105316</v>
      </c>
      <c r="C17" s="254">
        <f>B17/'- 13 -'!$J$53</f>
        <v>0.011705473297645652</v>
      </c>
      <c r="D17" s="411">
        <v>86107528</v>
      </c>
      <c r="E17" s="254">
        <f>D17/'- 13 -'!$J$53</f>
        <v>0.05892491958232606</v>
      </c>
      <c r="F17" s="411">
        <v>240844</v>
      </c>
      <c r="G17" s="254">
        <f>F17/'- 13 -'!$J$53</f>
        <v>0.00016481385148910252</v>
      </c>
      <c r="H17" s="411">
        <v>1156096</v>
      </c>
      <c r="I17" s="254">
        <f>H17/'- 13 -'!$J$53</f>
        <v>0.0007911371445879717</v>
      </c>
      <c r="J17" s="411"/>
      <c r="K17" s="254">
        <f>J17/'- 13 -'!$J$53</f>
        <v>0</v>
      </c>
    </row>
    <row r="18" spans="1:11" ht="12.75">
      <c r="A18" s="441" t="s">
        <v>433</v>
      </c>
      <c r="B18" s="411">
        <v>2794688</v>
      </c>
      <c r="C18" s="254">
        <f>B18/'- 13 -'!$J$53</f>
        <v>0.0019124549209877638</v>
      </c>
      <c r="D18" s="411">
        <v>2166869</v>
      </c>
      <c r="E18" s="254">
        <f>D18/'- 13 -'!$J$53</f>
        <v>0.001482827164315242</v>
      </c>
      <c r="F18" s="411">
        <v>162319</v>
      </c>
      <c r="G18" s="254">
        <f>F18/'- 13 -'!$J$53</f>
        <v>0.00011107779126679358</v>
      </c>
      <c r="H18" s="411">
        <v>568453</v>
      </c>
      <c r="I18" s="254">
        <f>H18/'- 13 -'!$J$53</f>
        <v>0.0003890025423948066</v>
      </c>
      <c r="J18" s="411">
        <v>2823321</v>
      </c>
      <c r="K18" s="254">
        <f>J18/'- 13 -'!$J$53</f>
        <v>0.001932048994370067</v>
      </c>
    </row>
    <row r="19" spans="1:11" ht="12.75">
      <c r="A19" s="257" t="s">
        <v>434</v>
      </c>
      <c r="B19" s="412">
        <v>26819370</v>
      </c>
      <c r="C19" s="256">
        <f>B19/'- 13 -'!$J$53</f>
        <v>0.01835297397573239</v>
      </c>
      <c r="D19" s="412">
        <v>2149112</v>
      </c>
      <c r="E19" s="256">
        <f>D19/'- 13 -'!$J$53</f>
        <v>0.001470675732015114</v>
      </c>
      <c r="F19" s="412">
        <v>61842</v>
      </c>
      <c r="G19" s="256">
        <f>F19/'- 13 -'!$J$53</f>
        <v>4.23195853074566E-05</v>
      </c>
      <c r="H19" s="412">
        <v>534914</v>
      </c>
      <c r="I19" s="256">
        <f>H19/'- 13 -'!$J$53</f>
        <v>0.0003660512055747363</v>
      </c>
      <c r="J19" s="412">
        <v>10933609</v>
      </c>
      <c r="K19" s="256">
        <f>J19/'- 13 -'!$J$53</f>
        <v>0.00748206394996726</v>
      </c>
    </row>
    <row r="20" spans="1:11" ht="12.75">
      <c r="A20" s="257" t="s">
        <v>435</v>
      </c>
      <c r="B20" s="413"/>
      <c r="C20" s="256"/>
      <c r="D20" s="413">
        <v>17608138</v>
      </c>
      <c r="E20" s="256">
        <f>D20/'- 13 -'!$J$53</f>
        <v>0.012049563374348635</v>
      </c>
      <c r="F20" s="413"/>
      <c r="G20" s="256"/>
      <c r="H20" s="413">
        <v>101937</v>
      </c>
      <c r="I20" s="256"/>
      <c r="J20" s="413"/>
      <c r="K20" s="256"/>
    </row>
    <row r="21" spans="1:11" ht="12.75">
      <c r="A21" s="508" t="s">
        <v>436</v>
      </c>
      <c r="B21" s="509">
        <v>6611541.999999999</v>
      </c>
      <c r="C21" s="510">
        <f>B21/'- 13 -'!$J$53</f>
        <v>0.004524396295120342</v>
      </c>
      <c r="D21" s="509">
        <v>17949</v>
      </c>
      <c r="E21" s="510">
        <f>D21/'- 13 -'!$J$53</f>
        <v>1.228282132989778E-05</v>
      </c>
      <c r="F21" s="509">
        <v>0</v>
      </c>
      <c r="G21" s="510">
        <f>F21/'- 13 -'!$J$53</f>
        <v>0</v>
      </c>
      <c r="H21" s="509">
        <v>18600</v>
      </c>
      <c r="I21" s="510">
        <f>H21/'- 13 -'!$J$53</f>
        <v>1.272831225896143E-05</v>
      </c>
      <c r="J21" s="509">
        <v>629359</v>
      </c>
      <c r="K21" s="510">
        <f>J21/'- 13 -'!$J$53</f>
        <v>0.0004306816061821348</v>
      </c>
    </row>
    <row r="22" spans="1:11" ht="12.75" customHeight="1">
      <c r="A22" s="514" t="s">
        <v>437</v>
      </c>
      <c r="B22" s="514">
        <f>SUM(B14:B21)</f>
        <v>720271693</v>
      </c>
      <c r="C22" s="515">
        <f>B22/'- 13 -'!$J$53</f>
        <v>0.4928947860104734</v>
      </c>
      <c r="D22" s="514">
        <f>SUM(D14:D21)</f>
        <v>187414753</v>
      </c>
      <c r="E22" s="515">
        <f>D22/'- 13 -'!$J$53</f>
        <v>0.12825126333979187</v>
      </c>
      <c r="F22" s="514">
        <f>SUM(F14:F21)</f>
        <v>3533842</v>
      </c>
      <c r="G22" s="515">
        <f>F22/'- 13 -'!$J$53</f>
        <v>0.002418271206980257</v>
      </c>
      <c r="H22" s="514">
        <f>SUM(H14:H21)</f>
        <v>8091666</v>
      </c>
      <c r="I22" s="515">
        <f>H22/'- 13 -'!$J$53</f>
        <v>0.005537271588345237</v>
      </c>
      <c r="J22" s="514">
        <f>SUM(J14:J21)</f>
        <v>32004159</v>
      </c>
      <c r="K22" s="515">
        <f>J22/'- 13 -'!$J$53</f>
        <v>0.02190101770631456</v>
      </c>
    </row>
    <row r="23" spans="1:11" ht="12.75">
      <c r="A23" s="516" t="s">
        <v>217</v>
      </c>
      <c r="B23" s="514">
        <v>47666593</v>
      </c>
      <c r="C23" s="515">
        <f>B23/'- 13 -'!$J$53</f>
        <v>0.032619101076603506</v>
      </c>
      <c r="D23" s="514">
        <v>17912216</v>
      </c>
      <c r="E23" s="515">
        <f>D23/'- 13 -'!$J$53</f>
        <v>0.012257649381611026</v>
      </c>
      <c r="F23" s="514">
        <v>206462</v>
      </c>
      <c r="G23" s="515">
        <f>F23/'- 13 -'!$J$53</f>
        <v>0.00014128563471019865</v>
      </c>
      <c r="H23" s="514">
        <v>665420.36</v>
      </c>
      <c r="I23" s="515">
        <f>H23/'- 13 -'!$J$53</f>
        <v>0.00045535903900809294</v>
      </c>
      <c r="J23" s="514">
        <v>3780502</v>
      </c>
      <c r="K23" s="515">
        <f>J23/'- 13 -'!$J$53</f>
        <v>0.002587065051162807</v>
      </c>
    </row>
    <row r="24" spans="1:11" ht="12.75">
      <c r="A24" s="516" t="s">
        <v>190</v>
      </c>
      <c r="B24" s="411"/>
      <c r="C24" s="254"/>
      <c r="D24" s="411"/>
      <c r="E24" s="254"/>
      <c r="F24" s="411"/>
      <c r="G24" s="254"/>
      <c r="H24" s="411"/>
      <c r="I24" s="254"/>
      <c r="J24" s="411"/>
      <c r="K24" s="254"/>
    </row>
    <row r="25" spans="1:11" ht="12.75">
      <c r="A25" s="257" t="s">
        <v>438</v>
      </c>
      <c r="B25" s="412">
        <v>2901436</v>
      </c>
      <c r="C25" s="256">
        <f>B25/'- 13 -'!$J$53</f>
        <v>0.0019855044842683883</v>
      </c>
      <c r="D25" s="412">
        <v>6231042</v>
      </c>
      <c r="E25" s="256">
        <f>D25/'- 13 -'!$J$53</f>
        <v>0.004264013348102342</v>
      </c>
      <c r="F25" s="412">
        <v>83480</v>
      </c>
      <c r="G25" s="256">
        <f>F25/'- 13 -'!$J$53</f>
        <v>5.7126855235381735E-05</v>
      </c>
      <c r="H25" s="412">
        <v>606689</v>
      </c>
      <c r="I25" s="256">
        <f>H25/'- 13 -'!$J$53</f>
        <v>0.00041516812021919635</v>
      </c>
      <c r="J25" s="412">
        <v>2330692</v>
      </c>
      <c r="K25" s="256">
        <f>J25/'- 13 -'!$J$53</f>
        <v>0.0015949341696485666</v>
      </c>
    </row>
    <row r="26" spans="1:11" ht="12.75">
      <c r="A26" s="257" t="s">
        <v>439</v>
      </c>
      <c r="B26" s="412">
        <v>3417064</v>
      </c>
      <c r="C26" s="256">
        <f>B26/'- 13 -'!$J$53</f>
        <v>0.0023383579355298807</v>
      </c>
      <c r="D26" s="412">
        <v>308753</v>
      </c>
      <c r="E26" s="256">
        <f>D26/'- 13 -'!$J$53</f>
        <v>0.00021128519327371606</v>
      </c>
      <c r="F26" s="412">
        <v>17400</v>
      </c>
      <c r="G26" s="256">
        <f>F26/'- 13 -'!$J$53</f>
        <v>1.1907130822899403E-05</v>
      </c>
      <c r="H26" s="412">
        <v>52955</v>
      </c>
      <c r="I26" s="256">
        <f>H26/'- 13 -'!$J$53</f>
        <v>3.6238052455553906E-05</v>
      </c>
      <c r="J26" s="412">
        <v>1249576</v>
      </c>
      <c r="K26" s="256">
        <f>J26/'- 13 -'!$J$53</f>
        <v>0.0008551071784572037</v>
      </c>
    </row>
    <row r="27" spans="1:11" ht="12.75" customHeight="1">
      <c r="A27" s="257" t="s">
        <v>440</v>
      </c>
      <c r="B27" s="412"/>
      <c r="C27" s="256">
        <f>B27/'- 13 -'!$J$53</f>
        <v>0</v>
      </c>
      <c r="D27" s="412"/>
      <c r="E27" s="256">
        <f>D27/'- 13 -'!$J$53</f>
        <v>0</v>
      </c>
      <c r="F27" s="412">
        <v>17000</v>
      </c>
      <c r="G27" s="256">
        <f>F27/'- 13 -'!$J$53</f>
        <v>1.1633403677545394E-05</v>
      </c>
      <c r="H27" s="412"/>
      <c r="I27" s="256">
        <f>H27/'- 13 -'!$J$53</f>
        <v>0</v>
      </c>
      <c r="J27" s="412"/>
      <c r="K27" s="256">
        <f>J27/'- 13 -'!$J$53</f>
        <v>0</v>
      </c>
    </row>
    <row r="28" spans="1:12" ht="12.75" customHeight="1">
      <c r="A28" s="257" t="s">
        <v>441</v>
      </c>
      <c r="B28" s="412">
        <v>1528833</v>
      </c>
      <c r="C28" s="256">
        <f>B28/'- 13 -'!$J$53</f>
        <v>0.001046207732032515</v>
      </c>
      <c r="D28" s="412">
        <v>1014990</v>
      </c>
      <c r="E28" s="256">
        <f>D28/'- 13 -'!$J$53</f>
        <v>0.0006945757881571647</v>
      </c>
      <c r="F28" s="412">
        <v>99784</v>
      </c>
      <c r="G28" s="256">
        <f>F28/'- 13 -'!$J$53</f>
        <v>6.828397368001115E-05</v>
      </c>
      <c r="H28" s="412">
        <v>57020</v>
      </c>
      <c r="I28" s="256">
        <f>H28/'- 13 -'!$J$53</f>
        <v>3.901980457021402E-05</v>
      </c>
      <c r="J28" s="412">
        <v>1968862</v>
      </c>
      <c r="K28" s="256">
        <f>J28/'- 13 -'!$J$53</f>
        <v>0.0013473274371399635</v>
      </c>
      <c r="L28" s="593" t="s">
        <v>322</v>
      </c>
    </row>
    <row r="29" spans="1:12" ht="12.75" customHeight="1">
      <c r="A29" s="257" t="s">
        <v>442</v>
      </c>
      <c r="B29" s="412"/>
      <c r="C29" s="256">
        <f>B29/'- 13 -'!$J$53</f>
        <v>0</v>
      </c>
      <c r="D29" s="412"/>
      <c r="E29" s="256">
        <f>D29/'- 13 -'!$J$53</f>
        <v>0</v>
      </c>
      <c r="F29" s="412"/>
      <c r="G29" s="256">
        <f>F29/'- 13 -'!$J$53</f>
        <v>0</v>
      </c>
      <c r="H29" s="412"/>
      <c r="I29" s="256">
        <f>H29/'- 13 -'!$J$53</f>
        <v>0</v>
      </c>
      <c r="J29" s="412"/>
      <c r="K29" s="256">
        <f>J29/'- 13 -'!$J$53</f>
        <v>0</v>
      </c>
      <c r="L29" s="594"/>
    </row>
    <row r="30" spans="1:12" ht="12.75" customHeight="1">
      <c r="A30" s="257" t="s">
        <v>443</v>
      </c>
      <c r="B30" s="412">
        <v>343592</v>
      </c>
      <c r="C30" s="256">
        <f>B30/'- 13 -'!$J$53</f>
        <v>0.00023512614331618688</v>
      </c>
      <c r="D30" s="412">
        <v>62400</v>
      </c>
      <c r="E30" s="256">
        <f>D30/'- 13 -'!$J$53</f>
        <v>4.270143467522545E-05</v>
      </c>
      <c r="F30" s="412">
        <v>0</v>
      </c>
      <c r="G30" s="256">
        <f>F30/'- 13 -'!$J$53</f>
        <v>0</v>
      </c>
      <c r="H30" s="412">
        <v>0</v>
      </c>
      <c r="I30" s="256">
        <f>H30/'- 13 -'!$J$53</f>
        <v>0</v>
      </c>
      <c r="J30" s="412"/>
      <c r="K30" s="256">
        <f>J30/'- 13 -'!$J$53</f>
        <v>0</v>
      </c>
      <c r="L30" s="594"/>
    </row>
    <row r="31" spans="1:11" ht="12.75" customHeight="1">
      <c r="A31" s="257" t="s">
        <v>444</v>
      </c>
      <c r="B31" s="412">
        <v>648433</v>
      </c>
      <c r="C31" s="256">
        <f>B31/'- 13 -'!$J$53</f>
        <v>0.00044373428510834074</v>
      </c>
      <c r="D31" s="412">
        <v>30878</v>
      </c>
      <c r="E31" s="256">
        <f>D31/'- 13 -'!$J$53</f>
        <v>2.1130366985602747E-05</v>
      </c>
      <c r="F31" s="412">
        <v>0</v>
      </c>
      <c r="G31" s="256">
        <f>F31/'- 13 -'!$J$53</f>
        <v>0</v>
      </c>
      <c r="H31" s="412">
        <v>158750</v>
      </c>
      <c r="I31" s="256">
        <f>H31/'- 13 -'!$J$53</f>
        <v>0.00010863546081237244</v>
      </c>
      <c r="J31" s="412">
        <v>355589</v>
      </c>
      <c r="K31" s="256">
        <f>J31/'- 13 -'!$J$53</f>
        <v>0.000243335904723217</v>
      </c>
    </row>
    <row r="32" spans="1:11" ht="12.75">
      <c r="A32" s="257" t="s">
        <v>445</v>
      </c>
      <c r="B32" s="412"/>
      <c r="C32" s="256">
        <f>B32/'- 13 -'!$J$53</f>
        <v>0</v>
      </c>
      <c r="D32" s="412"/>
      <c r="E32" s="256">
        <f>D32/'- 13 -'!$J$53</f>
        <v>0</v>
      </c>
      <c r="F32" s="412">
        <v>1337</v>
      </c>
      <c r="G32" s="256">
        <f>F32/'- 13 -'!$J$53</f>
        <v>9.14932983345776E-07</v>
      </c>
      <c r="H32" s="412"/>
      <c r="I32" s="256">
        <f>H32/'- 13 -'!$J$53</f>
        <v>0</v>
      </c>
      <c r="J32" s="412">
        <v>1286191</v>
      </c>
      <c r="K32" s="256">
        <f>J32/'- 13 -'!$J$53</f>
        <v>0.0008801634770250464</v>
      </c>
    </row>
    <row r="33" spans="1:11" ht="12.75">
      <c r="A33" s="257" t="s">
        <v>446</v>
      </c>
      <c r="B33" s="412">
        <v>2963503</v>
      </c>
      <c r="C33" s="256">
        <f>B33/'- 13 -'!$J$53</f>
        <v>0.002027978041095106</v>
      </c>
      <c r="D33" s="412">
        <v>30051</v>
      </c>
      <c r="E33" s="256">
        <f>D33/'- 13 -'!$J$53</f>
        <v>2.056443611258333E-05</v>
      </c>
      <c r="F33" s="412">
        <v>3000</v>
      </c>
      <c r="G33" s="256">
        <f>F33/'- 13 -'!$J$53</f>
        <v>2.0529535901550694E-06</v>
      </c>
      <c r="H33" s="412">
        <v>9500</v>
      </c>
      <c r="I33" s="256">
        <f>H33/'- 13 -'!$J$53</f>
        <v>6.501019702157721E-06</v>
      </c>
      <c r="J33" s="412">
        <v>223450</v>
      </c>
      <c r="K33" s="256">
        <f>J33/'- 13 -'!$J$53</f>
        <v>0.00015291082657338344</v>
      </c>
    </row>
    <row r="34" spans="1:11" ht="12.75">
      <c r="A34" s="257" t="s">
        <v>447</v>
      </c>
      <c r="B34" s="412">
        <v>2985576</v>
      </c>
      <c r="C34" s="256">
        <f>B34/'- 13 -'!$J$53</f>
        <v>0.002043082989293604</v>
      </c>
      <c r="D34" s="412">
        <v>125122</v>
      </c>
      <c r="E34" s="256">
        <f>D34/'- 13 -'!$J$53</f>
        <v>8.562321970246087E-05</v>
      </c>
      <c r="F34" s="412">
        <v>154789</v>
      </c>
      <c r="G34" s="256">
        <f>F34/'- 13 -'!$J$53</f>
        <v>0.00010592487775550436</v>
      </c>
      <c r="H34" s="412">
        <v>24400</v>
      </c>
      <c r="I34" s="256">
        <f>H34/'- 13 -'!$J$53</f>
        <v>1.6697355866594567E-05</v>
      </c>
      <c r="J34" s="412">
        <v>735610</v>
      </c>
      <c r="K34" s="256">
        <f>J34/'- 13 -'!$J$53</f>
        <v>0.0005033910634846569</v>
      </c>
    </row>
    <row r="35" spans="1:11" ht="12.75">
      <c r="A35" s="255" t="s">
        <v>448</v>
      </c>
      <c r="B35" s="412"/>
      <c r="C35" s="256">
        <f>B35/'- 13 -'!$J$53</f>
        <v>0</v>
      </c>
      <c r="D35" s="412"/>
      <c r="E35" s="256">
        <f>D35/'- 13 -'!$J$53</f>
        <v>0</v>
      </c>
      <c r="F35" s="412">
        <v>2000</v>
      </c>
      <c r="G35" s="256">
        <f>F35/'- 13 -'!$J$53</f>
        <v>1.3686357267700465E-06</v>
      </c>
      <c r="H35" s="412"/>
      <c r="I35" s="256">
        <f>H35/'- 13 -'!$J$53</f>
        <v>0</v>
      </c>
      <c r="J35" s="412"/>
      <c r="K35" s="256">
        <f>J35/'- 13 -'!$J$53</f>
        <v>0</v>
      </c>
    </row>
    <row r="36" spans="1:11" ht="12.75">
      <c r="A36" s="257" t="s">
        <v>449</v>
      </c>
      <c r="B36" s="412">
        <v>389201</v>
      </c>
      <c r="C36" s="256">
        <f>B36/'- 13 -'!$J$53</f>
        <v>0.0002663371967473144</v>
      </c>
      <c r="D36" s="412">
        <v>28430</v>
      </c>
      <c r="E36" s="256">
        <f>D36/'- 13 -'!$J$53</f>
        <v>1.945515685603621E-05</v>
      </c>
      <c r="F36" s="412">
        <v>2993</v>
      </c>
      <c r="G36" s="256">
        <f>F36/'- 13 -'!$J$53</f>
        <v>2.0481633651113744E-06</v>
      </c>
      <c r="H36" s="412">
        <v>67195</v>
      </c>
      <c r="I36" s="256">
        <f>H36/'- 13 -'!$J$53</f>
        <v>4.5982738830156636E-05</v>
      </c>
      <c r="J36" s="412">
        <v>441124</v>
      </c>
      <c r="K36" s="256">
        <f>J36/'- 13 -'!$J$53</f>
        <v>0.000301869033167855</v>
      </c>
    </row>
    <row r="37" spans="1:11" ht="12.75">
      <c r="A37" s="257" t="s">
        <v>450</v>
      </c>
      <c r="B37" s="412">
        <v>367661</v>
      </c>
      <c r="C37" s="256">
        <f>B37/'- 13 -'!$J$53</f>
        <v>0.00025159698997000103</v>
      </c>
      <c r="D37" s="412">
        <v>65609</v>
      </c>
      <c r="E37" s="256">
        <f>D37/'- 13 -'!$J$53</f>
        <v>4.489741069882799E-05</v>
      </c>
      <c r="F37" s="412">
        <v>1250</v>
      </c>
      <c r="G37" s="256">
        <f>F37/'- 13 -'!$J$53</f>
        <v>8.55397329231279E-07</v>
      </c>
      <c r="H37" s="412">
        <v>6535</v>
      </c>
      <c r="I37" s="256">
        <f>H37/'- 13 -'!$J$53</f>
        <v>4.472017237221127E-06</v>
      </c>
      <c r="J37" s="412">
        <v>1654447</v>
      </c>
      <c r="K37" s="256">
        <f>J37/'- 13 -'!$J$53</f>
        <v>0.0011321676361237614</v>
      </c>
    </row>
    <row r="38" spans="1:11" ht="12.75">
      <c r="A38" s="444" t="s">
        <v>451</v>
      </c>
      <c r="B38" s="412">
        <v>515639</v>
      </c>
      <c r="C38" s="256">
        <f>B38/'- 13 -'!$J$53</f>
        <v>0.00035286097875798995</v>
      </c>
      <c r="D38" s="412">
        <v>175361</v>
      </c>
      <c r="E38" s="256">
        <f>D38/'- 13 -'!$J$53</f>
        <v>0.00012000266484106105</v>
      </c>
      <c r="F38" s="412">
        <v>14670</v>
      </c>
      <c r="G38" s="256">
        <f>F38/'- 13 -'!$J$53</f>
        <v>1.003894305585829E-05</v>
      </c>
      <c r="H38" s="412">
        <v>7300</v>
      </c>
      <c r="I38" s="256">
        <f>H38/'- 13 -'!$J$53</f>
        <v>4.995520402710669E-06</v>
      </c>
      <c r="J38" s="412">
        <v>914567</v>
      </c>
      <c r="K38" s="256">
        <f>J38/'- 13 -'!$J$53</f>
        <v>0.0006258545353624505</v>
      </c>
    </row>
    <row r="39" spans="1:11" ht="12.75">
      <c r="A39" s="511" t="s">
        <v>452</v>
      </c>
      <c r="B39" s="509">
        <v>2892705</v>
      </c>
      <c r="C39" s="510">
        <f>B39/'- 13 -'!$J$53</f>
        <v>0.0019795297050031733</v>
      </c>
      <c r="D39" s="509">
        <v>19420</v>
      </c>
      <c r="E39" s="510">
        <f>D39/'- 13 -'!$J$53</f>
        <v>1.3289452906937151E-05</v>
      </c>
      <c r="F39" s="509">
        <v>8100</v>
      </c>
      <c r="G39" s="510">
        <f>F39/'- 13 -'!$J$53</f>
        <v>5.542974693418688E-06</v>
      </c>
      <c r="H39" s="509">
        <v>1000</v>
      </c>
      <c r="I39" s="510">
        <f>H39/'- 13 -'!$J$53</f>
        <v>6.843178633850232E-07</v>
      </c>
      <c r="J39" s="509">
        <v>817939</v>
      </c>
      <c r="K39" s="510">
        <f>J39/'- 13 -'!$J$53</f>
        <v>0.0005597302688592825</v>
      </c>
    </row>
    <row r="40" spans="1:11" ht="12.75">
      <c r="A40" s="514" t="s">
        <v>453</v>
      </c>
      <c r="B40" s="514">
        <f>SUM(B25:B39)</f>
        <v>18953643</v>
      </c>
      <c r="C40" s="515">
        <f>B40/'- 13 -'!$J$53</f>
        <v>0.0129703164811225</v>
      </c>
      <c r="D40" s="514">
        <f>SUM(D25:D39)</f>
        <v>8092056</v>
      </c>
      <c r="E40" s="515">
        <f>D40/'- 13 -'!$J$53</f>
        <v>0.005537538472311958</v>
      </c>
      <c r="F40" s="514">
        <f>SUM(F25:F39)</f>
        <v>405803</v>
      </c>
      <c r="G40" s="515">
        <f>F40/'- 13 -'!$J$53</f>
        <v>0.0002776982419152326</v>
      </c>
      <c r="H40" s="514">
        <f>SUM(H25:H39)</f>
        <v>991344</v>
      </c>
      <c r="I40" s="515">
        <f>H40/'- 13 -'!$J$53</f>
        <v>0.0006783944079595624</v>
      </c>
      <c r="J40" s="514">
        <f>SUM(J25:J39)</f>
        <v>11978047</v>
      </c>
      <c r="K40" s="515">
        <f>J40/'- 13 -'!$J$53</f>
        <v>0.008196791530565387</v>
      </c>
    </row>
    <row r="41" spans="1:11" ht="12.75">
      <c r="A41" s="516" t="s">
        <v>454</v>
      </c>
      <c r="B41" s="517"/>
      <c r="C41" s="518"/>
      <c r="D41" s="517"/>
      <c r="E41" s="518"/>
      <c r="F41" s="517"/>
      <c r="G41" s="518"/>
      <c r="H41" s="517"/>
      <c r="I41" s="518"/>
      <c r="J41" s="517"/>
      <c r="K41" s="518"/>
    </row>
    <row r="42" spans="1:11" ht="12.75">
      <c r="A42" s="257" t="s">
        <v>455</v>
      </c>
      <c r="B42" s="255">
        <v>23975232</v>
      </c>
      <c r="C42" s="256">
        <f>B42/'- 13 -'!$J$53</f>
        <v>0.016406679536400237</v>
      </c>
      <c r="D42" s="445">
        <v>2751417</v>
      </c>
      <c r="E42" s="256">
        <f>D42/'- 13 -'!$J$53</f>
        <v>0.0018828438027212303</v>
      </c>
      <c r="F42" s="445">
        <v>76580</v>
      </c>
      <c r="G42" s="256">
        <f>F42/'- 13 -'!$J$53</f>
        <v>5.240506197802508E-05</v>
      </c>
      <c r="H42" s="445">
        <v>366947</v>
      </c>
      <c r="I42" s="256">
        <f>H42/'- 13 -'!$J$53</f>
        <v>0.0002511083870155441</v>
      </c>
      <c r="J42" s="445">
        <v>1397591</v>
      </c>
      <c r="K42" s="256">
        <f>J42/'- 13 -'!$J$53</f>
        <v>0.000956396487006138</v>
      </c>
    </row>
    <row r="43" spans="1:11" ht="12.75">
      <c r="A43" s="257" t="s">
        <v>456</v>
      </c>
      <c r="B43" s="255">
        <v>9960888</v>
      </c>
      <c r="C43" s="256">
        <f>B43/'- 13 -'!$J$53</f>
        <v>0.0068164135935775165</v>
      </c>
      <c r="D43" s="445">
        <v>540000</v>
      </c>
      <c r="E43" s="256">
        <f>D43/'- 13 -'!$J$53</f>
        <v>0.00036953164622791253</v>
      </c>
      <c r="F43" s="445">
        <v>53295</v>
      </c>
      <c r="G43" s="256">
        <f>F43/'- 13 -'!$J$53</f>
        <v>3.6470720529104813E-05</v>
      </c>
      <c r="H43" s="445">
        <v>114825</v>
      </c>
      <c r="I43" s="256">
        <f>H43/'- 13 -'!$J$53</f>
        <v>7.857679866318528E-05</v>
      </c>
      <c r="J43" s="445">
        <v>103856</v>
      </c>
      <c r="K43" s="256">
        <f>J43/'- 13 -'!$J$53</f>
        <v>7.107051601971496E-05</v>
      </c>
    </row>
    <row r="44" spans="1:11" ht="12.75">
      <c r="A44" s="257" t="s">
        <v>457</v>
      </c>
      <c r="B44" s="255">
        <v>8389086</v>
      </c>
      <c r="C44" s="256">
        <f>B44/'- 13 -'!$J$53</f>
        <v>0.005740801407273211</v>
      </c>
      <c r="D44" s="445">
        <v>330726</v>
      </c>
      <c r="E44" s="256">
        <f>D44/'- 13 -'!$J$53</f>
        <v>0.00022632170968587517</v>
      </c>
      <c r="F44" s="445">
        <v>32040</v>
      </c>
      <c r="G44" s="256">
        <f>F44/'- 13 -'!$J$53</f>
        <v>2.1925544342856144E-05</v>
      </c>
      <c r="H44" s="445">
        <v>41319</v>
      </c>
      <c r="I44" s="256">
        <f>H44/'- 13 -'!$J$53</f>
        <v>2.8275329797205773E-05</v>
      </c>
      <c r="J44" s="445">
        <v>269955</v>
      </c>
      <c r="K44" s="256">
        <f>J44/'- 13 -'!$J$53</f>
        <v>0.00018473502881010393</v>
      </c>
    </row>
    <row r="45" spans="1:11" ht="12.75">
      <c r="A45" s="257" t="s">
        <v>458</v>
      </c>
      <c r="B45" s="255">
        <v>0</v>
      </c>
      <c r="C45" s="256">
        <f>B45/'- 13 -'!$J$53</f>
        <v>0</v>
      </c>
      <c r="D45" s="445">
        <v>30200</v>
      </c>
      <c r="E45" s="256">
        <f>D45/'- 13 -'!$J$53</f>
        <v>2.06663994742277E-05</v>
      </c>
      <c r="F45" s="445">
        <v>0</v>
      </c>
      <c r="G45" s="256">
        <f>F45/'- 13 -'!$J$53</f>
        <v>0</v>
      </c>
      <c r="H45" s="445">
        <v>0</v>
      </c>
      <c r="I45" s="256">
        <f>H45/'- 13 -'!$J$53</f>
        <v>0</v>
      </c>
      <c r="J45" s="445">
        <v>24400</v>
      </c>
      <c r="K45" s="256">
        <f>J45/'- 13 -'!$J$53</f>
        <v>1.6697355866594567E-05</v>
      </c>
    </row>
    <row r="46" spans="1:11" ht="12.75">
      <c r="A46" s="511" t="s">
        <v>459</v>
      </c>
      <c r="B46" s="512">
        <v>13029901</v>
      </c>
      <c r="C46" s="510">
        <f>B46/'- 13 -'!$J$53</f>
        <v>0.008916594012438377</v>
      </c>
      <c r="D46" s="513">
        <v>279155</v>
      </c>
      <c r="E46" s="510">
        <f>D46/'- 13 -'!$J$53</f>
        <v>0.00019103075315324614</v>
      </c>
      <c r="F46" s="513">
        <v>66000</v>
      </c>
      <c r="G46" s="510">
        <f>F46/'- 13 -'!$J$53</f>
        <v>4.516497898341153E-05</v>
      </c>
      <c r="H46" s="513">
        <v>61350</v>
      </c>
      <c r="I46" s="510">
        <f>H46/'- 13 -'!$J$53</f>
        <v>4.198290091867117E-05</v>
      </c>
      <c r="J46" s="513">
        <v>655137</v>
      </c>
      <c r="K46" s="510">
        <f>J46/'- 13 -'!$J$53</f>
        <v>0.0004483219520644739</v>
      </c>
    </row>
    <row r="47" spans="1:11" ht="12.75">
      <c r="A47" s="514" t="s">
        <v>460</v>
      </c>
      <c r="B47" s="514">
        <f>SUM(B42:B46)</f>
        <v>55355107</v>
      </c>
      <c r="C47" s="515">
        <f>B47/'- 13 -'!$J$53</f>
        <v>0.03788048854968934</v>
      </c>
      <c r="D47" s="514">
        <f>SUM(D42:D46)</f>
        <v>3931498</v>
      </c>
      <c r="E47" s="515">
        <f>D47/'- 13 -'!$J$53</f>
        <v>0.002690394311262492</v>
      </c>
      <c r="F47" s="514">
        <f>SUM(F42:F46)</f>
        <v>227915</v>
      </c>
      <c r="G47" s="515">
        <f>F47/'- 13 -'!$J$53</f>
        <v>0.00015596630583339756</v>
      </c>
      <c r="H47" s="514">
        <f>SUM(H42:H46)</f>
        <v>584441</v>
      </c>
      <c r="I47" s="515">
        <f>H47/'- 13 -'!$J$53</f>
        <v>0.00039994341639460634</v>
      </c>
      <c r="J47" s="514">
        <f>SUM(J42:J46)</f>
        <v>2450939</v>
      </c>
      <c r="K47" s="515">
        <f>J47/'- 13 -'!$J$53</f>
        <v>0.0016772213397670253</v>
      </c>
    </row>
    <row r="48" spans="1:11" ht="12.75">
      <c r="A48" s="516" t="s">
        <v>131</v>
      </c>
      <c r="B48" s="517"/>
      <c r="C48" s="518"/>
      <c r="D48" s="517"/>
      <c r="E48" s="518"/>
      <c r="F48" s="517"/>
      <c r="G48" s="518"/>
      <c r="H48" s="517"/>
      <c r="I48" s="518"/>
      <c r="J48" s="517"/>
      <c r="K48" s="518"/>
    </row>
    <row r="49" spans="1:11" ht="18">
      <c r="A49" s="511" t="s">
        <v>497</v>
      </c>
      <c r="B49" s="512"/>
      <c r="C49" s="510"/>
      <c r="D49" s="512"/>
      <c r="E49" s="510"/>
      <c r="F49" s="513">
        <v>35360</v>
      </c>
      <c r="G49" s="510"/>
      <c r="H49" s="512"/>
      <c r="I49" s="510"/>
      <c r="J49" s="567">
        <v>-35360</v>
      </c>
      <c r="K49" s="510"/>
    </row>
    <row r="50" spans="1:11" ht="12.75">
      <c r="A50" s="514" t="s">
        <v>463</v>
      </c>
      <c r="B50" s="514"/>
      <c r="C50" s="515"/>
      <c r="D50" s="514"/>
      <c r="E50" s="515"/>
      <c r="F50" s="514">
        <f>F49</f>
        <v>35360</v>
      </c>
      <c r="G50" s="515"/>
      <c r="H50" s="514"/>
      <c r="I50" s="515"/>
      <c r="J50" s="568">
        <f>J49</f>
        <v>-35360</v>
      </c>
      <c r="K50" s="515"/>
    </row>
    <row r="51" spans="1:11" ht="4.5" customHeight="1">
      <c r="A51" s="314"/>
      <c r="B51" s="503"/>
      <c r="C51" s="185"/>
      <c r="D51" s="122"/>
      <c r="E51" s="185"/>
      <c r="F51" s="122"/>
      <c r="G51" s="185"/>
      <c r="H51" s="122"/>
      <c r="I51" s="185"/>
      <c r="J51" s="122"/>
      <c r="K51" s="185"/>
    </row>
    <row r="52" spans="1:11" ht="12.75">
      <c r="A52" s="442" t="s">
        <v>464</v>
      </c>
      <c r="B52" s="442">
        <f>SUM(B48,B47,B40,B23,B22)</f>
        <v>842247036</v>
      </c>
      <c r="C52" s="443">
        <f>B52/'- 13 -'!$J$53</f>
        <v>0.5763646921178887</v>
      </c>
      <c r="D52" s="442">
        <f>SUM(D48,D47,D40,D23,D22)</f>
        <v>217350523</v>
      </c>
      <c r="E52" s="443">
        <f>D52/'- 13 -'!$J$53</f>
        <v>0.14873684550497734</v>
      </c>
      <c r="F52" s="442">
        <f>SUM(F50,F47,F40,F23,F22)</f>
        <v>4409382</v>
      </c>
      <c r="G52" s="443">
        <f>F52/'- 13 -'!$J$53</f>
        <v>0.0030174188690883803</v>
      </c>
      <c r="H52" s="442">
        <f>SUM(H48,H47,H40,H23,H22)</f>
        <v>10332871.36</v>
      </c>
      <c r="I52" s="443">
        <f>H52/'- 13 -'!$J$53</f>
        <v>0.007070968451707498</v>
      </c>
      <c r="J52" s="442">
        <f>SUM(J50,J47,J40,J23,J22)</f>
        <v>50178287</v>
      </c>
      <c r="K52" s="443">
        <f>J52/'- 13 -'!$J$53</f>
        <v>0.03433789814816048</v>
      </c>
    </row>
    <row r="53" ht="19.5" customHeight="1">
      <c r="A53" s="425" t="s">
        <v>498</v>
      </c>
    </row>
  </sheetData>
  <mergeCells count="1">
    <mergeCell ref="L28:L30"/>
  </mergeCells>
  <printOptions verticalCentered="1"/>
  <pageMargins left="0.75" right="0" top="0.3" bottom="0.3" header="0" footer="0"/>
  <pageSetup fitToHeight="1" fitToWidth="1" horizontalDpi="300" verticalDpi="300" orientation="landscape"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J. Anderson</dc:creator>
  <cp:keywords/>
  <dc:description>All pages have been formatted to 300 DPI and the printer properties for the 5Si have been set to 300 DPI &lt; check to see if these properties hold for next report (Oct 20/04)</dc:description>
  <cp:lastModifiedBy>chanderson</cp:lastModifiedBy>
  <cp:lastPrinted>2004-11-23T19:51:06Z</cp:lastPrinted>
  <dcterms:created xsi:type="dcterms:W3CDTF">1999-01-19T20:49:35Z</dcterms:created>
  <dcterms:modified xsi:type="dcterms:W3CDTF">2005-11-03T20:08:28Z</dcterms:modified>
  <cp:category/>
  <cp:version/>
  <cp:contentType/>
  <cp:contentStatus/>
</cp:coreProperties>
</file>